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printerSettings/printerSettings4.bin" ContentType="application/vnd.openxmlformats-officedocument.spreadsheetml.printerSettings"/>
  <Override PartName="/xl/drawings/drawing5.xml" ContentType="application/vnd.openxmlformats-officedocument.drawing+xml"/>
  <Override PartName="/xl/printerSettings/printerSettings5.bin" ContentType="application/vnd.openxmlformats-officedocument.spreadsheetml.printerSettings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OJETO CÂMARA DE VEREADORES SJN - PDF\"/>
    </mc:Choice>
  </mc:AlternateContent>
  <xr:revisionPtr revIDLastSave="0" documentId="13_ncr:1_{262A6AE1-9A3B-441B-8315-9688018C5C0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RONOG.FÍSICO-FINANCEIRO" sheetId="13" r:id="rId1"/>
    <sheet name="PLANILHA ORÇAMENTO" sheetId="1" r:id="rId2"/>
    <sheet name="ENCARGOS SOCIAIS" sheetId="8" r:id="rId3"/>
    <sheet name="BDI" sheetId="9" r:id="rId4"/>
    <sheet name="DECLARAÇÃO" sheetId="22" r:id="rId5"/>
    <sheet name="COMPOSIÇÕES " sheetId="24" r:id="rId6"/>
    <sheet name="BDI EQUIPAMENTO" sheetId="25" r:id="rId7"/>
  </sheets>
  <externalReferences>
    <externalReference r:id="rId8"/>
  </externalReferences>
  <definedNames>
    <definedName name="ÁREA">[1]RESUMO!#REF!</definedName>
    <definedName name="_xlnm.Print_Area" localSheetId="3">BDI!$A$6:$I$54</definedName>
    <definedName name="_xlnm.Print_Area" localSheetId="0">'CRONOG.FÍSICO-FINANCEIRO'!$A$13:$X$54</definedName>
    <definedName name="_xlnm.Print_Area" localSheetId="4">DECLARAÇÃO!$A$1:$D$24</definedName>
    <definedName name="_xlnm.Print_Area" localSheetId="2">'ENCARGOS SOCIAIS'!$A$6:$G$58</definedName>
    <definedName name="_xlnm.Print_Area" localSheetId="1">'PLANILHA ORÇAMENTO'!$A$2:$N$302</definedName>
    <definedName name="BDI">[1]INSUMOS!$T$7</definedName>
    <definedName name="MULTIPLICADOR">[1]INSUMOS!$T$6</definedName>
    <definedName name="_xlnm.Print_Titles" localSheetId="1">'PLANILHA ORÇAMENTO'!$2:$10</definedName>
    <definedName name="TOTAL">'[1]Planilha de Orçamento'!$O$2144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24" l="1"/>
  <c r="H71" i="24" s="1"/>
  <c r="J273" i="1"/>
  <c r="I273" i="1"/>
  <c r="J226" i="1"/>
  <c r="I226" i="1"/>
  <c r="K226" i="1" s="1"/>
  <c r="J140" i="1"/>
  <c r="K140" i="1"/>
  <c r="L140" i="1"/>
  <c r="M140" i="1"/>
  <c r="N140" i="1"/>
  <c r="I140" i="1"/>
  <c r="J139" i="1"/>
  <c r="I139" i="1"/>
  <c r="J166" i="1"/>
  <c r="I166" i="1"/>
  <c r="K166" i="1" s="1"/>
  <c r="J165" i="1"/>
  <c r="K165" i="1" s="1"/>
  <c r="I165" i="1"/>
  <c r="J163" i="1"/>
  <c r="I163" i="1"/>
  <c r="J164" i="1"/>
  <c r="I164" i="1"/>
  <c r="J167" i="1"/>
  <c r="I167" i="1"/>
  <c r="H36" i="24"/>
  <c r="G35" i="24" s="1"/>
  <c r="H35" i="24" s="1"/>
  <c r="H65" i="24"/>
  <c r="H64" i="24"/>
  <c r="H63" i="24"/>
  <c r="G62" i="24" s="1"/>
  <c r="H62" i="24" s="1"/>
  <c r="H69" i="24"/>
  <c r="G68" i="24" s="1"/>
  <c r="H68" i="24" s="1"/>
  <c r="H45" i="24"/>
  <c r="H44" i="24"/>
  <c r="H43" i="24"/>
  <c r="G42" i="24" s="1"/>
  <c r="H42" i="24" s="1"/>
  <c r="H40" i="24"/>
  <c r="G39" i="24" s="1"/>
  <c r="H39" i="24" s="1"/>
  <c r="H33" i="24"/>
  <c r="G32" i="24" s="1"/>
  <c r="H32" i="24" s="1"/>
  <c r="H30" i="24"/>
  <c r="H29" i="24"/>
  <c r="H28" i="24"/>
  <c r="H25" i="24"/>
  <c r="G24" i="24" s="1"/>
  <c r="H24" i="24" s="1"/>
  <c r="H22" i="24"/>
  <c r="H21" i="24"/>
  <c r="H20" i="24"/>
  <c r="H15" i="24"/>
  <c r="H14" i="24"/>
  <c r="H13" i="24"/>
  <c r="H16" i="24"/>
  <c r="H12" i="24"/>
  <c r="H8" i="24"/>
  <c r="H7" i="24"/>
  <c r="G5" i="24" s="1"/>
  <c r="H5" i="24" s="1"/>
  <c r="H33" i="25"/>
  <c r="H36" i="25" s="1"/>
  <c r="B8" i="25"/>
  <c r="A8" i="25"/>
  <c r="B7" i="25"/>
  <c r="A7" i="25"/>
  <c r="B6" i="25"/>
  <c r="A6" i="25"/>
  <c r="K273" i="1" l="1"/>
  <c r="L273" i="1" s="1"/>
  <c r="N273" i="1" s="1"/>
  <c r="L226" i="1"/>
  <c r="N226" i="1" s="1"/>
  <c r="K139" i="1"/>
  <c r="L139" i="1" s="1"/>
  <c r="N139" i="1" s="1"/>
  <c r="N166" i="1"/>
  <c r="L166" i="1"/>
  <c r="L165" i="1"/>
  <c r="N165" i="1" s="1"/>
  <c r="K164" i="1"/>
  <c r="K163" i="1"/>
  <c r="L163" i="1" s="1"/>
  <c r="N163" i="1" s="1"/>
  <c r="K167" i="1"/>
  <c r="L167" i="1" s="1"/>
  <c r="N167" i="1" s="1"/>
  <c r="L164" i="1"/>
  <c r="N164" i="1" s="1"/>
  <c r="G27" i="24"/>
  <c r="H27" i="24" s="1"/>
  <c r="G18" i="24"/>
  <c r="H18" i="24" s="1"/>
  <c r="G10" i="24"/>
  <c r="H10" i="24" s="1"/>
  <c r="M129" i="1"/>
  <c r="J127" i="1"/>
  <c r="I127" i="1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24" i="13"/>
  <c r="A25" i="13"/>
  <c r="A26" i="13"/>
  <c r="A27" i="13"/>
  <c r="A28" i="13"/>
  <c r="A29" i="13"/>
  <c r="A30" i="13"/>
  <c r="A31" i="13"/>
  <c r="B26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5" i="13"/>
  <c r="B24" i="13"/>
  <c r="B23" i="13"/>
  <c r="B22" i="13"/>
  <c r="B21" i="13"/>
  <c r="B20" i="13"/>
  <c r="J18" i="1"/>
  <c r="I18" i="1"/>
  <c r="J17" i="1"/>
  <c r="I17" i="1"/>
  <c r="J217" i="1"/>
  <c r="I217" i="1"/>
  <c r="J157" i="1"/>
  <c r="I157" i="1"/>
  <c r="J138" i="1"/>
  <c r="I138" i="1"/>
  <c r="J272" i="1"/>
  <c r="I272" i="1"/>
  <c r="J271" i="1"/>
  <c r="I271" i="1"/>
  <c r="J284" i="1"/>
  <c r="I284" i="1"/>
  <c r="J270" i="1"/>
  <c r="I270" i="1"/>
  <c r="J269" i="1"/>
  <c r="I269" i="1"/>
  <c r="K17" i="1" l="1"/>
  <c r="K127" i="1"/>
  <c r="L127" i="1" s="1"/>
  <c r="N127" i="1" s="1"/>
  <c r="K18" i="1"/>
  <c r="L18" i="1" s="1"/>
  <c r="N18" i="1" s="1"/>
  <c r="K271" i="1"/>
  <c r="L271" i="1" s="1"/>
  <c r="N271" i="1" s="1"/>
  <c r="L17" i="1"/>
  <c r="N17" i="1" s="1"/>
  <c r="K217" i="1"/>
  <c r="L217" i="1" s="1"/>
  <c r="N217" i="1" s="1"/>
  <c r="K157" i="1"/>
  <c r="L157" i="1" s="1"/>
  <c r="N157" i="1" s="1"/>
  <c r="K138" i="1"/>
  <c r="L138" i="1" s="1"/>
  <c r="N138" i="1" s="1"/>
  <c r="K272" i="1"/>
  <c r="L272" i="1" s="1"/>
  <c r="N272" i="1" s="1"/>
  <c r="K284" i="1"/>
  <c r="L284" i="1" s="1"/>
  <c r="N284" i="1" s="1"/>
  <c r="K270" i="1"/>
  <c r="L270" i="1" s="1"/>
  <c r="N270" i="1" s="1"/>
  <c r="K269" i="1"/>
  <c r="L269" i="1" s="1"/>
  <c r="N269" i="1" s="1"/>
  <c r="M286" i="1" l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M274" i="1"/>
  <c r="M256" i="1"/>
  <c r="J225" i="1"/>
  <c r="I225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4" i="1"/>
  <c r="I254" i="1"/>
  <c r="J250" i="1"/>
  <c r="I250" i="1"/>
  <c r="J253" i="1"/>
  <c r="I253" i="1"/>
  <c r="J252" i="1"/>
  <c r="I252" i="1"/>
  <c r="J251" i="1"/>
  <c r="I251" i="1"/>
  <c r="J249" i="1"/>
  <c r="I249" i="1"/>
  <c r="J248" i="1"/>
  <c r="I248" i="1"/>
  <c r="J247" i="1"/>
  <c r="I247" i="1"/>
  <c r="J246" i="1"/>
  <c r="I246" i="1"/>
  <c r="J286" i="1" l="1"/>
  <c r="I286" i="1"/>
  <c r="K283" i="1"/>
  <c r="K281" i="1"/>
  <c r="L281" i="1" s="1"/>
  <c r="N281" i="1" s="1"/>
  <c r="K280" i="1"/>
  <c r="L280" i="1" s="1"/>
  <c r="N280" i="1" s="1"/>
  <c r="K282" i="1"/>
  <c r="L282" i="1" s="1"/>
  <c r="N282" i="1" s="1"/>
  <c r="K279" i="1"/>
  <c r="L279" i="1" s="1"/>
  <c r="N279" i="1" s="1"/>
  <c r="K277" i="1"/>
  <c r="K278" i="1"/>
  <c r="L278" i="1" s="1"/>
  <c r="N278" i="1" s="1"/>
  <c r="J274" i="1"/>
  <c r="I274" i="1"/>
  <c r="K267" i="1"/>
  <c r="L267" i="1" s="1"/>
  <c r="N267" i="1" s="1"/>
  <c r="K264" i="1"/>
  <c r="L264" i="1" s="1"/>
  <c r="N264" i="1" s="1"/>
  <c r="K225" i="1"/>
  <c r="L225" i="1" s="1"/>
  <c r="N225" i="1" s="1"/>
  <c r="K265" i="1"/>
  <c r="L265" i="1" s="1"/>
  <c r="K268" i="1"/>
  <c r="L268" i="1" s="1"/>
  <c r="N268" i="1" s="1"/>
  <c r="K266" i="1"/>
  <c r="L266" i="1" s="1"/>
  <c r="N266" i="1" s="1"/>
  <c r="K263" i="1"/>
  <c r="L263" i="1" s="1"/>
  <c r="K262" i="1"/>
  <c r="L262" i="1" s="1"/>
  <c r="N262" i="1" s="1"/>
  <c r="K261" i="1"/>
  <c r="L261" i="1" s="1"/>
  <c r="N261" i="1" s="1"/>
  <c r="K260" i="1"/>
  <c r="L260" i="1" s="1"/>
  <c r="N260" i="1" s="1"/>
  <c r="K259" i="1"/>
  <c r="L259" i="1" s="1"/>
  <c r="K250" i="1"/>
  <c r="L250" i="1" s="1"/>
  <c r="N250" i="1" s="1"/>
  <c r="K247" i="1"/>
  <c r="L247" i="1" s="1"/>
  <c r="N247" i="1" s="1"/>
  <c r="K254" i="1"/>
  <c r="L254" i="1" s="1"/>
  <c r="N254" i="1" s="1"/>
  <c r="K252" i="1"/>
  <c r="L252" i="1" s="1"/>
  <c r="N252" i="1" s="1"/>
  <c r="K253" i="1"/>
  <c r="L253" i="1" s="1"/>
  <c r="N253" i="1" s="1"/>
  <c r="K251" i="1"/>
  <c r="L251" i="1" s="1"/>
  <c r="N251" i="1" s="1"/>
  <c r="K249" i="1"/>
  <c r="L249" i="1" s="1"/>
  <c r="N249" i="1" s="1"/>
  <c r="K248" i="1"/>
  <c r="L248" i="1" s="1"/>
  <c r="N248" i="1" s="1"/>
  <c r="K246" i="1"/>
  <c r="L246" i="1" s="1"/>
  <c r="N246" i="1" s="1"/>
  <c r="L283" i="1" l="1"/>
  <c r="N283" i="1" s="1"/>
  <c r="L277" i="1"/>
  <c r="K286" i="1"/>
  <c r="N259" i="1"/>
  <c r="L274" i="1"/>
  <c r="K274" i="1"/>
  <c r="N265" i="1"/>
  <c r="N263" i="1"/>
  <c r="N277" i="1" l="1"/>
  <c r="N286" i="1" s="1"/>
  <c r="C45" i="13" s="1"/>
  <c r="L286" i="1"/>
  <c r="N274" i="1"/>
  <c r="C44" i="13" s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107" i="1"/>
  <c r="I107" i="1"/>
  <c r="J224" i="1"/>
  <c r="I224" i="1"/>
  <c r="J223" i="1"/>
  <c r="I223" i="1"/>
  <c r="J221" i="1"/>
  <c r="I221" i="1"/>
  <c r="J222" i="1"/>
  <c r="I222" i="1"/>
  <c r="J220" i="1"/>
  <c r="I220" i="1"/>
  <c r="J219" i="1"/>
  <c r="I219" i="1"/>
  <c r="J218" i="1"/>
  <c r="I218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E44" i="13" l="1"/>
  <c r="G44" i="13"/>
  <c r="I44" i="13" s="1"/>
  <c r="K44" i="13" s="1"/>
  <c r="M44" i="13" s="1"/>
  <c r="O44" i="13" s="1"/>
  <c r="Q44" i="13" s="1"/>
  <c r="S44" i="13" s="1"/>
  <c r="U44" i="13" s="1"/>
  <c r="E45" i="13"/>
  <c r="G45" i="13"/>
  <c r="I45" i="13" s="1"/>
  <c r="K45" i="13" s="1"/>
  <c r="M45" i="13" s="1"/>
  <c r="O45" i="13" s="1"/>
  <c r="Q45" i="13" s="1"/>
  <c r="S45" i="13" s="1"/>
  <c r="U45" i="13" s="1"/>
  <c r="J256" i="1"/>
  <c r="I256" i="1"/>
  <c r="J227" i="1"/>
  <c r="I227" i="1"/>
  <c r="K245" i="1"/>
  <c r="L245" i="1" s="1"/>
  <c r="K244" i="1"/>
  <c r="L244" i="1" s="1"/>
  <c r="N244" i="1" s="1"/>
  <c r="K241" i="1"/>
  <c r="L241" i="1" s="1"/>
  <c r="K236" i="1"/>
  <c r="L236" i="1" s="1"/>
  <c r="N236" i="1" s="1"/>
  <c r="K231" i="1"/>
  <c r="K235" i="1"/>
  <c r="L235" i="1" s="1"/>
  <c r="N235" i="1" s="1"/>
  <c r="K239" i="1"/>
  <c r="L239" i="1" s="1"/>
  <c r="N239" i="1" s="1"/>
  <c r="K240" i="1"/>
  <c r="L240" i="1" s="1"/>
  <c r="N240" i="1" s="1"/>
  <c r="K242" i="1"/>
  <c r="L242" i="1" s="1"/>
  <c r="N242" i="1" s="1"/>
  <c r="K205" i="1"/>
  <c r="L205" i="1" s="1"/>
  <c r="N205" i="1" s="1"/>
  <c r="K215" i="1"/>
  <c r="L215" i="1" s="1"/>
  <c r="N215" i="1" s="1"/>
  <c r="K220" i="1"/>
  <c r="L220" i="1" s="1"/>
  <c r="N220" i="1" s="1"/>
  <c r="K233" i="1"/>
  <c r="L233" i="1" s="1"/>
  <c r="N233" i="1" s="1"/>
  <c r="K238" i="1"/>
  <c r="L238" i="1" s="1"/>
  <c r="N238" i="1" s="1"/>
  <c r="K243" i="1"/>
  <c r="L243" i="1" s="1"/>
  <c r="N243" i="1" s="1"/>
  <c r="K237" i="1"/>
  <c r="L237" i="1" s="1"/>
  <c r="N237" i="1" s="1"/>
  <c r="K234" i="1"/>
  <c r="L234" i="1" s="1"/>
  <c r="N234" i="1" s="1"/>
  <c r="K232" i="1"/>
  <c r="L232" i="1" s="1"/>
  <c r="N232" i="1" s="1"/>
  <c r="K107" i="1"/>
  <c r="L107" i="1" s="1"/>
  <c r="N107" i="1" s="1"/>
  <c r="K222" i="1"/>
  <c r="L222" i="1" s="1"/>
  <c r="N222" i="1" s="1"/>
  <c r="K224" i="1"/>
  <c r="L224" i="1" s="1"/>
  <c r="N224" i="1" s="1"/>
  <c r="K221" i="1"/>
  <c r="L221" i="1" s="1"/>
  <c r="N221" i="1" s="1"/>
  <c r="K223" i="1"/>
  <c r="L223" i="1" s="1"/>
  <c r="N223" i="1" s="1"/>
  <c r="K219" i="1"/>
  <c r="L219" i="1" s="1"/>
  <c r="N219" i="1" s="1"/>
  <c r="K218" i="1"/>
  <c r="L218" i="1" s="1"/>
  <c r="N218" i="1" s="1"/>
  <c r="K216" i="1"/>
  <c r="L216" i="1" s="1"/>
  <c r="N216" i="1" s="1"/>
  <c r="K214" i="1"/>
  <c r="L214" i="1" s="1"/>
  <c r="N214" i="1" s="1"/>
  <c r="K212" i="1"/>
  <c r="L212" i="1" s="1"/>
  <c r="N212" i="1" s="1"/>
  <c r="K211" i="1"/>
  <c r="L211" i="1" s="1"/>
  <c r="N211" i="1" s="1"/>
  <c r="K210" i="1"/>
  <c r="L210" i="1" s="1"/>
  <c r="N210" i="1" s="1"/>
  <c r="K213" i="1"/>
  <c r="L213" i="1" s="1"/>
  <c r="N213" i="1" s="1"/>
  <c r="K204" i="1"/>
  <c r="L204" i="1" s="1"/>
  <c r="N204" i="1" s="1"/>
  <c r="K209" i="1"/>
  <c r="L209" i="1" s="1"/>
  <c r="N209" i="1" s="1"/>
  <c r="K208" i="1"/>
  <c r="L208" i="1" s="1"/>
  <c r="N208" i="1" s="1"/>
  <c r="K207" i="1"/>
  <c r="L207" i="1" s="1"/>
  <c r="N207" i="1" s="1"/>
  <c r="K206" i="1"/>
  <c r="L206" i="1" s="1"/>
  <c r="N206" i="1" s="1"/>
  <c r="K203" i="1"/>
  <c r="L203" i="1" s="1"/>
  <c r="N203" i="1" s="1"/>
  <c r="K202" i="1"/>
  <c r="V44" i="13" l="1"/>
  <c r="V45" i="13"/>
  <c r="L231" i="1"/>
  <c r="K256" i="1"/>
  <c r="N245" i="1"/>
  <c r="N241" i="1"/>
  <c r="L202" i="1"/>
  <c r="K227" i="1"/>
  <c r="J192" i="1"/>
  <c r="I192" i="1"/>
  <c r="J197" i="1"/>
  <c r="J199" i="1" s="1"/>
  <c r="I197" i="1"/>
  <c r="J191" i="1"/>
  <c r="I191" i="1"/>
  <c r="J190" i="1"/>
  <c r="I190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2" i="1"/>
  <c r="I162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I144" i="1"/>
  <c r="J144" i="1"/>
  <c r="J143" i="1"/>
  <c r="I143" i="1"/>
  <c r="I137" i="1"/>
  <c r="J137" i="1"/>
  <c r="J136" i="1"/>
  <c r="I136" i="1"/>
  <c r="J135" i="1"/>
  <c r="I135" i="1"/>
  <c r="J134" i="1"/>
  <c r="I134" i="1"/>
  <c r="J133" i="1"/>
  <c r="I133" i="1"/>
  <c r="J132" i="1"/>
  <c r="I132" i="1"/>
  <c r="J126" i="1"/>
  <c r="I126" i="1"/>
  <c r="J125" i="1"/>
  <c r="I125" i="1"/>
  <c r="J123" i="1"/>
  <c r="I123" i="1"/>
  <c r="J124" i="1"/>
  <c r="I124" i="1"/>
  <c r="J122" i="1"/>
  <c r="I122" i="1"/>
  <c r="J121" i="1"/>
  <c r="I121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06" i="1"/>
  <c r="I106" i="1"/>
  <c r="J105" i="1"/>
  <c r="I105" i="1"/>
  <c r="J104" i="1"/>
  <c r="I104" i="1"/>
  <c r="J99" i="1"/>
  <c r="J101" i="1" s="1"/>
  <c r="I99" i="1"/>
  <c r="I129" i="1" l="1"/>
  <c r="J129" i="1"/>
  <c r="N231" i="1"/>
  <c r="N256" i="1" s="1"/>
  <c r="C43" i="13" s="1"/>
  <c r="L256" i="1"/>
  <c r="N202" i="1"/>
  <c r="N227" i="1" s="1"/>
  <c r="C42" i="13" s="1"/>
  <c r="L227" i="1"/>
  <c r="K192" i="1"/>
  <c r="L192" i="1" s="1"/>
  <c r="N192" i="1" s="1"/>
  <c r="J194" i="1"/>
  <c r="I194" i="1"/>
  <c r="I118" i="1"/>
  <c r="K197" i="1"/>
  <c r="K191" i="1"/>
  <c r="L191" i="1" s="1"/>
  <c r="N191" i="1" s="1"/>
  <c r="K190" i="1"/>
  <c r="K179" i="1"/>
  <c r="L179" i="1" s="1"/>
  <c r="J187" i="1"/>
  <c r="J118" i="1"/>
  <c r="I187" i="1"/>
  <c r="K185" i="1"/>
  <c r="L185" i="1" s="1"/>
  <c r="N185" i="1" s="1"/>
  <c r="K184" i="1"/>
  <c r="L184" i="1" s="1"/>
  <c r="N184" i="1" s="1"/>
  <c r="K182" i="1"/>
  <c r="L182" i="1" s="1"/>
  <c r="N182" i="1" s="1"/>
  <c r="K180" i="1"/>
  <c r="L180" i="1" s="1"/>
  <c r="N180" i="1" s="1"/>
  <c r="J176" i="1"/>
  <c r="K162" i="1"/>
  <c r="L162" i="1" s="1"/>
  <c r="K172" i="1"/>
  <c r="L172" i="1" s="1"/>
  <c r="N172" i="1" s="1"/>
  <c r="K181" i="1"/>
  <c r="L181" i="1" s="1"/>
  <c r="N181" i="1" s="1"/>
  <c r="K183" i="1"/>
  <c r="L183" i="1" s="1"/>
  <c r="N183" i="1" s="1"/>
  <c r="K152" i="1"/>
  <c r="L152" i="1" s="1"/>
  <c r="N152" i="1" s="1"/>
  <c r="I176" i="1"/>
  <c r="K174" i="1"/>
  <c r="L174" i="1" s="1"/>
  <c r="N174" i="1" s="1"/>
  <c r="K173" i="1"/>
  <c r="L173" i="1" s="1"/>
  <c r="N173" i="1" s="1"/>
  <c r="K171" i="1"/>
  <c r="L171" i="1" s="1"/>
  <c r="N171" i="1" s="1"/>
  <c r="J159" i="1"/>
  <c r="K170" i="1"/>
  <c r="L170" i="1" s="1"/>
  <c r="N170" i="1" s="1"/>
  <c r="K169" i="1"/>
  <c r="L169" i="1" s="1"/>
  <c r="N169" i="1" s="1"/>
  <c r="K168" i="1"/>
  <c r="L168" i="1" s="1"/>
  <c r="N168" i="1" s="1"/>
  <c r="I159" i="1"/>
  <c r="K143" i="1"/>
  <c r="L143" i="1" s="1"/>
  <c r="K151" i="1"/>
  <c r="L151" i="1" s="1"/>
  <c r="N151" i="1" s="1"/>
  <c r="K156" i="1"/>
  <c r="L156" i="1" s="1"/>
  <c r="N156" i="1" s="1"/>
  <c r="J146" i="1"/>
  <c r="K155" i="1"/>
  <c r="L155" i="1" s="1"/>
  <c r="N155" i="1" s="1"/>
  <c r="K154" i="1"/>
  <c r="L154" i="1" s="1"/>
  <c r="N154" i="1" s="1"/>
  <c r="K153" i="1"/>
  <c r="L153" i="1" s="1"/>
  <c r="N153" i="1" s="1"/>
  <c r="K150" i="1"/>
  <c r="L150" i="1" s="1"/>
  <c r="N150" i="1" s="1"/>
  <c r="K149" i="1"/>
  <c r="K135" i="1"/>
  <c r="L135" i="1" s="1"/>
  <c r="N135" i="1" s="1"/>
  <c r="K144" i="1"/>
  <c r="L144" i="1" s="1"/>
  <c r="I146" i="1"/>
  <c r="K121" i="1"/>
  <c r="L121" i="1" s="1"/>
  <c r="K137" i="1"/>
  <c r="L137" i="1" s="1"/>
  <c r="N137" i="1" s="1"/>
  <c r="K136" i="1"/>
  <c r="L136" i="1" s="1"/>
  <c r="N136" i="1" s="1"/>
  <c r="K134" i="1"/>
  <c r="L134" i="1" s="1"/>
  <c r="N134" i="1" s="1"/>
  <c r="K133" i="1"/>
  <c r="L133" i="1" s="1"/>
  <c r="N133" i="1" s="1"/>
  <c r="K132" i="1"/>
  <c r="K126" i="1"/>
  <c r="K125" i="1"/>
  <c r="L125" i="1" s="1"/>
  <c r="N125" i="1" s="1"/>
  <c r="K123" i="1"/>
  <c r="L123" i="1" s="1"/>
  <c r="N123" i="1" s="1"/>
  <c r="K106" i="1"/>
  <c r="L106" i="1" s="1"/>
  <c r="N106" i="1" s="1"/>
  <c r="K114" i="1"/>
  <c r="L114" i="1" s="1"/>
  <c r="N114" i="1" s="1"/>
  <c r="K116" i="1"/>
  <c r="L116" i="1" s="1"/>
  <c r="N116" i="1" s="1"/>
  <c r="K124" i="1"/>
  <c r="K122" i="1"/>
  <c r="L122" i="1" s="1"/>
  <c r="N122" i="1" s="1"/>
  <c r="K115" i="1"/>
  <c r="L115" i="1" s="1"/>
  <c r="N115" i="1" s="1"/>
  <c r="K99" i="1"/>
  <c r="K101" i="1" s="1"/>
  <c r="I108" i="1"/>
  <c r="J108" i="1"/>
  <c r="K111" i="1"/>
  <c r="K113" i="1"/>
  <c r="L113" i="1" s="1"/>
  <c r="N113" i="1" s="1"/>
  <c r="K112" i="1"/>
  <c r="L112" i="1" s="1"/>
  <c r="N112" i="1" s="1"/>
  <c r="K105" i="1"/>
  <c r="L105" i="1" s="1"/>
  <c r="N105" i="1" s="1"/>
  <c r="K104" i="1"/>
  <c r="I101" i="1"/>
  <c r="G43" i="13" l="1"/>
  <c r="I43" i="13" s="1"/>
  <c r="K43" i="13" s="1"/>
  <c r="M43" i="13" s="1"/>
  <c r="O43" i="13" s="1"/>
  <c r="Q43" i="13" s="1"/>
  <c r="S43" i="13" s="1"/>
  <c r="U43" i="13" s="1"/>
  <c r="E43" i="13"/>
  <c r="G42" i="13"/>
  <c r="I42" i="13" s="1"/>
  <c r="K42" i="13" s="1"/>
  <c r="M42" i="13" s="1"/>
  <c r="O42" i="13" s="1"/>
  <c r="Q42" i="13" s="1"/>
  <c r="S42" i="13" s="1"/>
  <c r="U42" i="13" s="1"/>
  <c r="E42" i="13"/>
  <c r="L124" i="1"/>
  <c r="K129" i="1"/>
  <c r="L197" i="1"/>
  <c r="K199" i="1"/>
  <c r="L190" i="1"/>
  <c r="K194" i="1"/>
  <c r="K187" i="1"/>
  <c r="L111" i="1"/>
  <c r="L118" i="1" s="1"/>
  <c r="K118" i="1"/>
  <c r="N179" i="1"/>
  <c r="N187" i="1" s="1"/>
  <c r="C39" i="13" s="1"/>
  <c r="L187" i="1"/>
  <c r="L176" i="1"/>
  <c r="K176" i="1"/>
  <c r="N162" i="1"/>
  <c r="N176" i="1" s="1"/>
  <c r="C38" i="13" s="1"/>
  <c r="L99" i="1"/>
  <c r="N99" i="1" s="1"/>
  <c r="N101" i="1" s="1"/>
  <c r="C31" i="13" s="1"/>
  <c r="L149" i="1"/>
  <c r="K159" i="1"/>
  <c r="N143" i="1"/>
  <c r="L146" i="1"/>
  <c r="N144" i="1"/>
  <c r="K146" i="1"/>
  <c r="L132" i="1"/>
  <c r="L126" i="1"/>
  <c r="N126" i="1" s="1"/>
  <c r="N121" i="1"/>
  <c r="L104" i="1"/>
  <c r="K108" i="1"/>
  <c r="V42" i="13" l="1"/>
  <c r="V43" i="13"/>
  <c r="G31" i="13"/>
  <c r="I31" i="13" s="1"/>
  <c r="K31" i="13" s="1"/>
  <c r="M31" i="13" s="1"/>
  <c r="O31" i="13" s="1"/>
  <c r="Q31" i="13" s="1"/>
  <c r="S31" i="13" s="1"/>
  <c r="U31" i="13" s="1"/>
  <c r="E31" i="13"/>
  <c r="G39" i="13"/>
  <c r="I39" i="13" s="1"/>
  <c r="K39" i="13" s="1"/>
  <c r="M39" i="13" s="1"/>
  <c r="O39" i="13" s="1"/>
  <c r="Q39" i="13" s="1"/>
  <c r="S39" i="13" s="1"/>
  <c r="U39" i="13" s="1"/>
  <c r="E39" i="13"/>
  <c r="G38" i="13"/>
  <c r="I38" i="13" s="1"/>
  <c r="K38" i="13" s="1"/>
  <c r="M38" i="13" s="1"/>
  <c r="O38" i="13" s="1"/>
  <c r="Q38" i="13" s="1"/>
  <c r="S38" i="13" s="1"/>
  <c r="U38" i="13" s="1"/>
  <c r="E38" i="13"/>
  <c r="N124" i="1"/>
  <c r="N129" i="1" s="1"/>
  <c r="C34" i="13" s="1"/>
  <c r="L129" i="1"/>
  <c r="N197" i="1"/>
  <c r="N199" i="1" s="1"/>
  <c r="C41" i="13" s="1"/>
  <c r="L199" i="1"/>
  <c r="N190" i="1"/>
  <c r="N194" i="1" s="1"/>
  <c r="C40" i="13" s="1"/>
  <c r="L194" i="1"/>
  <c r="N111" i="1"/>
  <c r="N118" i="1" s="1"/>
  <c r="C33" i="13" s="1"/>
  <c r="L101" i="1"/>
  <c r="N149" i="1"/>
  <c r="N159" i="1" s="1"/>
  <c r="C37" i="13" s="1"/>
  <c r="L159" i="1"/>
  <c r="N146" i="1"/>
  <c r="C36" i="13" s="1"/>
  <c r="N132" i="1"/>
  <c r="C35" i="13" s="1"/>
  <c r="N104" i="1"/>
  <c r="N108" i="1" s="1"/>
  <c r="C32" i="13" s="1"/>
  <c r="L108" i="1"/>
  <c r="V39" i="13" l="1"/>
  <c r="E36" i="13"/>
  <c r="G36" i="13"/>
  <c r="I36" i="13" s="1"/>
  <c r="K36" i="13" s="1"/>
  <c r="M36" i="13" s="1"/>
  <c r="O36" i="13" s="1"/>
  <c r="Q36" i="13" s="1"/>
  <c r="S36" i="13" s="1"/>
  <c r="U36" i="13" s="1"/>
  <c r="G37" i="13"/>
  <c r="E37" i="13"/>
  <c r="I37" i="13"/>
  <c r="K37" i="13" s="1"/>
  <c r="M37" i="13" s="1"/>
  <c r="O37" i="13" s="1"/>
  <c r="Q37" i="13" s="1"/>
  <c r="S37" i="13" s="1"/>
  <c r="U37" i="13" s="1"/>
  <c r="G40" i="13"/>
  <c r="I40" i="13" s="1"/>
  <c r="K40" i="13" s="1"/>
  <c r="M40" i="13" s="1"/>
  <c r="O40" i="13" s="1"/>
  <c r="Q40" i="13" s="1"/>
  <c r="S40" i="13" s="1"/>
  <c r="U40" i="13" s="1"/>
  <c r="E40" i="13"/>
  <c r="V38" i="13"/>
  <c r="V31" i="13"/>
  <c r="G33" i="13"/>
  <c r="I33" i="13" s="1"/>
  <c r="K33" i="13" s="1"/>
  <c r="M33" i="13" s="1"/>
  <c r="O33" i="13" s="1"/>
  <c r="Q33" i="13" s="1"/>
  <c r="S33" i="13" s="1"/>
  <c r="U33" i="13" s="1"/>
  <c r="E33" i="13"/>
  <c r="G41" i="13"/>
  <c r="I41" i="13" s="1"/>
  <c r="K41" i="13" s="1"/>
  <c r="M41" i="13" s="1"/>
  <c r="O41" i="13" s="1"/>
  <c r="Q41" i="13" s="1"/>
  <c r="S41" i="13" s="1"/>
  <c r="U41" i="13" s="1"/>
  <c r="E41" i="13"/>
  <c r="G35" i="13"/>
  <c r="I35" i="13" s="1"/>
  <c r="K35" i="13" s="1"/>
  <c r="M35" i="13" s="1"/>
  <c r="O35" i="13" s="1"/>
  <c r="Q35" i="13" s="1"/>
  <c r="S35" i="13" s="1"/>
  <c r="U35" i="13" s="1"/>
  <c r="E35" i="13"/>
  <c r="E32" i="13"/>
  <c r="G32" i="13"/>
  <c r="I32" i="13" s="1"/>
  <c r="K32" i="13" s="1"/>
  <c r="M32" i="13" s="1"/>
  <c r="O32" i="13" s="1"/>
  <c r="Q32" i="13" s="1"/>
  <c r="S32" i="13" s="1"/>
  <c r="U32" i="13" s="1"/>
  <c r="E34" i="13"/>
  <c r="G34" i="13"/>
  <c r="I34" i="13" s="1"/>
  <c r="K34" i="13" s="1"/>
  <c r="M34" i="13" s="1"/>
  <c r="O34" i="13" s="1"/>
  <c r="Q34" i="13" s="1"/>
  <c r="S34" i="13" s="1"/>
  <c r="U34" i="13" s="1"/>
  <c r="J60" i="1"/>
  <c r="I60" i="1"/>
  <c r="J94" i="1"/>
  <c r="I94" i="1"/>
  <c r="J93" i="1"/>
  <c r="I93" i="1"/>
  <c r="J88" i="1"/>
  <c r="J90" i="1" s="1"/>
  <c r="I88" i="1"/>
  <c r="I90" i="1" s="1"/>
  <c r="J83" i="1"/>
  <c r="I83" i="1"/>
  <c r="J82" i="1"/>
  <c r="I82" i="1"/>
  <c r="J81" i="1"/>
  <c r="I81" i="1"/>
  <c r="J76" i="1"/>
  <c r="I76" i="1"/>
  <c r="J75" i="1"/>
  <c r="I75" i="1"/>
  <c r="J74" i="1"/>
  <c r="I74" i="1"/>
  <c r="J69" i="1"/>
  <c r="I69" i="1"/>
  <c r="J68" i="1"/>
  <c r="I68" i="1"/>
  <c r="J67" i="1"/>
  <c r="I67" i="1"/>
  <c r="J61" i="1"/>
  <c r="I61" i="1"/>
  <c r="J59" i="1"/>
  <c r="I59" i="1"/>
  <c r="J58" i="1"/>
  <c r="I58" i="1"/>
  <c r="J45" i="1"/>
  <c r="I45" i="1"/>
  <c r="J44" i="1"/>
  <c r="I44" i="1"/>
  <c r="J43" i="1"/>
  <c r="I43" i="1"/>
  <c r="J53" i="1"/>
  <c r="I53" i="1"/>
  <c r="J52" i="1"/>
  <c r="I52" i="1"/>
  <c r="J51" i="1"/>
  <c r="I51" i="1"/>
  <c r="J50" i="1"/>
  <c r="I50" i="1"/>
  <c r="J37" i="1"/>
  <c r="I37" i="1"/>
  <c r="J36" i="1"/>
  <c r="I36" i="1"/>
  <c r="J35" i="1"/>
  <c r="I35" i="1"/>
  <c r="J38" i="1"/>
  <c r="I38" i="1"/>
  <c r="J26" i="1"/>
  <c r="I26" i="1"/>
  <c r="J25" i="1"/>
  <c r="I25" i="1"/>
  <c r="J24" i="1"/>
  <c r="I24" i="1"/>
  <c r="J23" i="1"/>
  <c r="I23" i="1"/>
  <c r="J16" i="1"/>
  <c r="I16" i="1"/>
  <c r="J15" i="1"/>
  <c r="I15" i="1"/>
  <c r="J14" i="1"/>
  <c r="I14" i="1"/>
  <c r="J27" i="1"/>
  <c r="I27" i="1"/>
  <c r="V37" i="13" l="1"/>
  <c r="V35" i="13"/>
  <c r="V33" i="13"/>
  <c r="V40" i="13"/>
  <c r="V41" i="13"/>
  <c r="V36" i="13"/>
  <c r="V34" i="13"/>
  <c r="V32" i="13"/>
  <c r="J20" i="1"/>
  <c r="J29" i="1"/>
  <c r="I20" i="1"/>
  <c r="I29" i="1"/>
  <c r="K93" i="1"/>
  <c r="L93" i="1" s="1"/>
  <c r="J96" i="1"/>
  <c r="K94" i="1"/>
  <c r="L94" i="1" s="1"/>
  <c r="N94" i="1" s="1"/>
  <c r="K60" i="1"/>
  <c r="L60" i="1" s="1"/>
  <c r="N60" i="1" s="1"/>
  <c r="I96" i="1"/>
  <c r="K82" i="1"/>
  <c r="L82" i="1" s="1"/>
  <c r="N82" i="1" s="1"/>
  <c r="I85" i="1"/>
  <c r="J85" i="1"/>
  <c r="K88" i="1"/>
  <c r="K83" i="1"/>
  <c r="L83" i="1" s="1"/>
  <c r="N83" i="1" s="1"/>
  <c r="I78" i="1"/>
  <c r="K81" i="1"/>
  <c r="J78" i="1"/>
  <c r="K50" i="1"/>
  <c r="L50" i="1" s="1"/>
  <c r="N50" i="1" s="1"/>
  <c r="K75" i="1"/>
  <c r="L75" i="1" s="1"/>
  <c r="N75" i="1" s="1"/>
  <c r="K67" i="1"/>
  <c r="L67" i="1" s="1"/>
  <c r="K74" i="1"/>
  <c r="K76" i="1"/>
  <c r="L76" i="1" s="1"/>
  <c r="N76" i="1" s="1"/>
  <c r="I63" i="1"/>
  <c r="J47" i="1"/>
  <c r="J63" i="1"/>
  <c r="J71" i="1"/>
  <c r="K68" i="1"/>
  <c r="L68" i="1" s="1"/>
  <c r="N68" i="1" s="1"/>
  <c r="K69" i="1"/>
  <c r="L69" i="1" s="1"/>
  <c r="N69" i="1" s="1"/>
  <c r="I71" i="1"/>
  <c r="K58" i="1"/>
  <c r="K61" i="1"/>
  <c r="L61" i="1" s="1"/>
  <c r="N61" i="1" s="1"/>
  <c r="K59" i="1"/>
  <c r="L59" i="1" s="1"/>
  <c r="N59" i="1" s="1"/>
  <c r="I47" i="1"/>
  <c r="K44" i="1"/>
  <c r="L44" i="1" s="1"/>
  <c r="N44" i="1" s="1"/>
  <c r="K45" i="1"/>
  <c r="L45" i="1" s="1"/>
  <c r="N45" i="1" s="1"/>
  <c r="K43" i="1"/>
  <c r="J55" i="1"/>
  <c r="I55" i="1"/>
  <c r="K52" i="1"/>
  <c r="L52" i="1" s="1"/>
  <c r="N52" i="1" s="1"/>
  <c r="K53" i="1"/>
  <c r="L53" i="1" s="1"/>
  <c r="N53" i="1" s="1"/>
  <c r="K51" i="1"/>
  <c r="L51" i="1" s="1"/>
  <c r="N51" i="1" s="1"/>
  <c r="K14" i="1"/>
  <c r="K16" i="1"/>
  <c r="L16" i="1" s="1"/>
  <c r="N16" i="1" s="1"/>
  <c r="K38" i="1"/>
  <c r="L38" i="1" s="1"/>
  <c r="N38" i="1" s="1"/>
  <c r="K26" i="1"/>
  <c r="L26" i="1" s="1"/>
  <c r="N26" i="1" s="1"/>
  <c r="K24" i="1"/>
  <c r="L24" i="1" s="1"/>
  <c r="N24" i="1" s="1"/>
  <c r="K27" i="1"/>
  <c r="L27" i="1" s="1"/>
  <c r="N27" i="1" s="1"/>
  <c r="K23" i="1"/>
  <c r="K25" i="1"/>
  <c r="L25" i="1" s="1"/>
  <c r="N25" i="1" s="1"/>
  <c r="K15" i="1"/>
  <c r="L15" i="1" s="1"/>
  <c r="N15" i="1" s="1"/>
  <c r="K35" i="1"/>
  <c r="L35" i="1" s="1"/>
  <c r="N35" i="1" s="1"/>
  <c r="K37" i="1"/>
  <c r="L37" i="1" s="1"/>
  <c r="N37" i="1" s="1"/>
  <c r="K36" i="1"/>
  <c r="L36" i="1" s="1"/>
  <c r="N36" i="1" s="1"/>
  <c r="L23" i="1" l="1"/>
  <c r="K29" i="1"/>
  <c r="L88" i="1"/>
  <c r="K90" i="1"/>
  <c r="L14" i="1"/>
  <c r="K20" i="1"/>
  <c r="K96" i="1"/>
  <c r="N93" i="1"/>
  <c r="N96" i="1" s="1"/>
  <c r="C30" i="13" s="1"/>
  <c r="L96" i="1"/>
  <c r="L81" i="1"/>
  <c r="L85" i="1" s="1"/>
  <c r="K85" i="1"/>
  <c r="L74" i="1"/>
  <c r="K78" i="1"/>
  <c r="K71" i="1"/>
  <c r="K63" i="1"/>
  <c r="N67" i="1"/>
  <c r="N71" i="1" s="1"/>
  <c r="C26" i="13" s="1"/>
  <c r="L71" i="1"/>
  <c r="L58" i="1"/>
  <c r="L43" i="1"/>
  <c r="K47" i="1"/>
  <c r="K55" i="1"/>
  <c r="E26" i="13" l="1"/>
  <c r="G26" i="13"/>
  <c r="I26" i="13" s="1"/>
  <c r="K26" i="13" s="1"/>
  <c r="M26" i="13" s="1"/>
  <c r="O26" i="13" s="1"/>
  <c r="Q26" i="13" s="1"/>
  <c r="S26" i="13" s="1"/>
  <c r="U26" i="13" s="1"/>
  <c r="E30" i="13"/>
  <c r="G30" i="13"/>
  <c r="I30" i="13" s="1"/>
  <c r="K30" i="13" s="1"/>
  <c r="M30" i="13" s="1"/>
  <c r="O30" i="13" s="1"/>
  <c r="Q30" i="13" s="1"/>
  <c r="S30" i="13" s="1"/>
  <c r="U30" i="13" s="1"/>
  <c r="N88" i="1"/>
  <c r="N90" i="1" s="1"/>
  <c r="C29" i="13" s="1"/>
  <c r="L90" i="1"/>
  <c r="N14" i="1"/>
  <c r="N20" i="1" s="1"/>
  <c r="C20" i="13" s="1"/>
  <c r="L20" i="1"/>
  <c r="N23" i="1"/>
  <c r="N29" i="1" s="1"/>
  <c r="L29" i="1"/>
  <c r="N81" i="1"/>
  <c r="N85" i="1" s="1"/>
  <c r="C28" i="13" s="1"/>
  <c r="N74" i="1"/>
  <c r="N78" i="1" s="1"/>
  <c r="L78" i="1"/>
  <c r="N58" i="1"/>
  <c r="N63" i="1" s="1"/>
  <c r="L63" i="1"/>
  <c r="N43" i="1"/>
  <c r="N47" i="1" s="1"/>
  <c r="C23" i="13" s="1"/>
  <c r="L47" i="1"/>
  <c r="N55" i="1"/>
  <c r="C24" i="13" s="1"/>
  <c r="L55" i="1"/>
  <c r="C25" i="13" l="1"/>
  <c r="E25" i="13" s="1"/>
  <c r="N294" i="1"/>
  <c r="V30" i="13"/>
  <c r="C27" i="13"/>
  <c r="G27" i="13" s="1"/>
  <c r="I27" i="13" s="1"/>
  <c r="K27" i="13" s="1"/>
  <c r="M27" i="13" s="1"/>
  <c r="O27" i="13" s="1"/>
  <c r="Q27" i="13" s="1"/>
  <c r="S27" i="13" s="1"/>
  <c r="U27" i="13" s="1"/>
  <c r="E28" i="13"/>
  <c r="G28" i="13"/>
  <c r="I28" i="13" s="1"/>
  <c r="K28" i="13" s="1"/>
  <c r="M28" i="13" s="1"/>
  <c r="O28" i="13" s="1"/>
  <c r="Q28" i="13" s="1"/>
  <c r="S28" i="13" s="1"/>
  <c r="U28" i="13" s="1"/>
  <c r="Q20" i="13"/>
  <c r="K20" i="13"/>
  <c r="E20" i="13"/>
  <c r="O20" i="13"/>
  <c r="S20" i="13"/>
  <c r="G20" i="13"/>
  <c r="M20" i="13"/>
  <c r="U20" i="13"/>
  <c r="I20" i="13"/>
  <c r="E24" i="13"/>
  <c r="G24" i="13"/>
  <c r="I24" i="13" s="1"/>
  <c r="K24" i="13" s="1"/>
  <c r="M24" i="13" s="1"/>
  <c r="O24" i="13" s="1"/>
  <c r="Q24" i="13" s="1"/>
  <c r="S24" i="13" s="1"/>
  <c r="U24" i="13" s="1"/>
  <c r="G29" i="13"/>
  <c r="I29" i="13" s="1"/>
  <c r="K29" i="13" s="1"/>
  <c r="M29" i="13" s="1"/>
  <c r="O29" i="13" s="1"/>
  <c r="Q29" i="13" s="1"/>
  <c r="S29" i="13" s="1"/>
  <c r="U29" i="13" s="1"/>
  <c r="E29" i="13"/>
  <c r="V26" i="13"/>
  <c r="I23" i="13"/>
  <c r="K23" i="13" s="1"/>
  <c r="M23" i="13" s="1"/>
  <c r="O23" i="13" s="1"/>
  <c r="Q23" i="13" s="1"/>
  <c r="S23" i="13" s="1"/>
  <c r="U23" i="13" s="1"/>
  <c r="G23" i="13"/>
  <c r="E23" i="13"/>
  <c r="C21" i="13"/>
  <c r="J33" i="1"/>
  <c r="I33" i="1"/>
  <c r="I34" i="1"/>
  <c r="J34" i="1"/>
  <c r="J32" i="1"/>
  <c r="I32" i="1"/>
  <c r="H60" i="24"/>
  <c r="H59" i="24"/>
  <c r="H58" i="24"/>
  <c r="H55" i="24"/>
  <c r="H54" i="24"/>
  <c r="H53" i="24"/>
  <c r="H51" i="24"/>
  <c r="H50" i="24"/>
  <c r="H49" i="24"/>
  <c r="H33" i="9"/>
  <c r="H36" i="9" s="1"/>
  <c r="B8" i="9"/>
  <c r="A8" i="9"/>
  <c r="B7" i="9"/>
  <c r="A7" i="9"/>
  <c r="B6" i="9"/>
  <c r="A6" i="9"/>
  <c r="G53" i="8"/>
  <c r="F53" i="8"/>
  <c r="G23" i="8"/>
  <c r="F23" i="8"/>
  <c r="E9" i="8"/>
  <c r="A9" i="8"/>
  <c r="E8" i="8"/>
  <c r="A8" i="8"/>
  <c r="E7" i="8"/>
  <c r="A7" i="8"/>
  <c r="E6" i="8"/>
  <c r="A6" i="8"/>
  <c r="J290" i="1"/>
  <c r="J291" i="1" s="1"/>
  <c r="X21" i="13"/>
  <c r="A23" i="13"/>
  <c r="A22" i="13"/>
  <c r="A21" i="13"/>
  <c r="A20" i="13"/>
  <c r="C16" i="13"/>
  <c r="B16" i="13"/>
  <c r="C15" i="13"/>
  <c r="B15" i="13"/>
  <c r="C14" i="13"/>
  <c r="B14" i="13"/>
  <c r="C13" i="13"/>
  <c r="B13" i="13"/>
  <c r="G25" i="13" l="1"/>
  <c r="I25" i="13" s="1"/>
  <c r="K25" i="13" s="1"/>
  <c r="M25" i="13" s="1"/>
  <c r="O25" i="13" s="1"/>
  <c r="Q25" i="13" s="1"/>
  <c r="S25" i="13" s="1"/>
  <c r="U25" i="13" s="1"/>
  <c r="E27" i="13"/>
  <c r="V27" i="13" s="1"/>
  <c r="V23" i="13"/>
  <c r="V29" i="13"/>
  <c r="V20" i="13"/>
  <c r="V28" i="13"/>
  <c r="V24" i="13"/>
  <c r="O21" i="13"/>
  <c r="I21" i="13"/>
  <c r="M21" i="13"/>
  <c r="Q21" i="13"/>
  <c r="U21" i="13"/>
  <c r="K21" i="13"/>
  <c r="S21" i="13"/>
  <c r="E21" i="13"/>
  <c r="G21" i="13"/>
  <c r="G57" i="24"/>
  <c r="H57" i="24" s="1"/>
  <c r="G52" i="24"/>
  <c r="H52" i="24" s="1"/>
  <c r="G48" i="24"/>
  <c r="H48" i="24" s="1"/>
  <c r="I40" i="1"/>
  <c r="J40" i="1"/>
  <c r="K32" i="1"/>
  <c r="K34" i="1"/>
  <c r="L34" i="1" s="1"/>
  <c r="N34" i="1" s="1"/>
  <c r="K33" i="1"/>
  <c r="L33" i="1" s="1"/>
  <c r="N33" i="1" s="1"/>
  <c r="L290" i="1"/>
  <c r="L291" i="1" s="1"/>
  <c r="V25" i="13" l="1"/>
  <c r="V21" i="13"/>
  <c r="K40" i="1"/>
  <c r="L32" i="1"/>
  <c r="L40" i="1" s="1"/>
  <c r="N290" i="1"/>
  <c r="N291" i="1" s="1"/>
  <c r="C46" i="13" s="1"/>
  <c r="G46" i="13" l="1"/>
  <c r="I46" i="13" s="1"/>
  <c r="K46" i="13" s="1"/>
  <c r="M46" i="13" s="1"/>
  <c r="O46" i="13" s="1"/>
  <c r="Q46" i="13" s="1"/>
  <c r="S46" i="13" s="1"/>
  <c r="U46" i="13" s="1"/>
  <c r="E46" i="13"/>
  <c r="N32" i="1"/>
  <c r="N40" i="1" s="1"/>
  <c r="X23" i="13"/>
  <c r="V46" i="13" l="1"/>
  <c r="C22" i="13"/>
  <c r="X20" i="13"/>
  <c r="U22" i="13" l="1"/>
  <c r="U47" i="13" s="1"/>
  <c r="I22" i="13"/>
  <c r="I47" i="13" s="1"/>
  <c r="S22" i="13"/>
  <c r="S47" i="13" s="1"/>
  <c r="E22" i="13"/>
  <c r="Q22" i="13"/>
  <c r="Q47" i="13" s="1"/>
  <c r="M22" i="13"/>
  <c r="M47" i="13" s="1"/>
  <c r="O22" i="13"/>
  <c r="O47" i="13" s="1"/>
  <c r="G22" i="13"/>
  <c r="G47" i="13" s="1"/>
  <c r="K22" i="13"/>
  <c r="K47" i="13" s="1"/>
  <c r="X22" i="13"/>
  <c r="X47" i="13" s="1"/>
  <c r="C47" i="13"/>
  <c r="X49" i="13" l="1"/>
  <c r="V22" i="13"/>
  <c r="V47" i="13" s="1"/>
  <c r="E47" i="13"/>
</calcChain>
</file>

<file path=xl/sharedStrings.xml><?xml version="1.0" encoding="utf-8"?>
<sst xmlns="http://schemas.openxmlformats.org/spreadsheetml/2006/main" count="1199" uniqueCount="621">
  <si>
    <t>CRONOGRAMA FÍSICO-FINANCEIRO</t>
  </si>
  <si>
    <t>Item</t>
  </si>
  <si>
    <t>DESCRÇÃO DO SERVIÇO</t>
  </si>
  <si>
    <t>VALOR</t>
  </si>
  <si>
    <t>MÊS 04</t>
  </si>
  <si>
    <t>TOTAL</t>
  </si>
  <si>
    <t>%</t>
  </si>
  <si>
    <t>R$</t>
  </si>
  <si>
    <t>Francisco José von Ameln Luzzardi</t>
  </si>
  <si>
    <t>Eng. Civil- CREA RS 66948</t>
  </si>
  <si>
    <t>PLANILHA DE ORÇAMENTO</t>
  </si>
  <si>
    <t>PROPRIETÁRIO:</t>
  </si>
  <si>
    <t>OBRA:</t>
  </si>
  <si>
    <t>ENDEREÇO</t>
  </si>
  <si>
    <t>DATA:</t>
  </si>
  <si>
    <t>ITEM</t>
  </si>
  <si>
    <t>CÓDIGO</t>
  </si>
  <si>
    <t>DESCRIÇÃO SERVIÇO</t>
  </si>
  <si>
    <t>UNID.</t>
  </si>
  <si>
    <t>QUANT.</t>
  </si>
  <si>
    <t>BDI</t>
  </si>
  <si>
    <t xml:space="preserve">VALOR </t>
  </si>
  <si>
    <t>PROCEDÊNCIA</t>
  </si>
  <si>
    <t>Custo</t>
  </si>
  <si>
    <t>Valor</t>
  </si>
  <si>
    <t>TOTAL C/ BDI</t>
  </si>
  <si>
    <t>Unitário</t>
  </si>
  <si>
    <t>1.1</t>
  </si>
  <si>
    <t>SINAPI</t>
  </si>
  <si>
    <t>H</t>
  </si>
  <si>
    <t>CREA RS</t>
  </si>
  <si>
    <t>ART/TAXAS DE EXECUÇÃO</t>
  </si>
  <si>
    <t>UN</t>
  </si>
  <si>
    <t>SUBTOTAL</t>
  </si>
  <si>
    <t>2.1</t>
  </si>
  <si>
    <t>M2</t>
  </si>
  <si>
    <t>3.1</t>
  </si>
  <si>
    <t>3.2</t>
  </si>
  <si>
    <t>3.3</t>
  </si>
  <si>
    <t>PMSP</t>
  </si>
  <si>
    <t>3.5</t>
  </si>
  <si>
    <t>M</t>
  </si>
  <si>
    <t>3.6</t>
  </si>
  <si>
    <t>M²</t>
  </si>
  <si>
    <t>SERVIÇOS FINAIS E EVENTUAIS</t>
  </si>
  <si>
    <t>4.1</t>
  </si>
  <si>
    <t>LIMPEZA FINAL DA OBRA</t>
  </si>
  <si>
    <t>VALOR TOTAL</t>
  </si>
  <si>
    <t>NOTA:PREFEITURA MUNIPAL DE SÃO PAULO-OBRAS - PMSP</t>
  </si>
  <si>
    <t>http://www.prefeitura.sp.gov.br/cidade/secretarias/obras/tabelas_de_custos/index.php?p=242786</t>
  </si>
  <si>
    <t>NOTAS</t>
  </si>
  <si>
    <t>Eng. Civil - CREA RS 66948</t>
  </si>
  <si>
    <t>ENCARGOS SOCIAIS SOBRE A MÃO DE OBRA (COM DESONERAÇÃO)</t>
  </si>
  <si>
    <t>HORISTA</t>
  </si>
  <si>
    <t>MENSALISTAS</t>
  </si>
  <si>
    <t>Grupo A - Encargos Básicos Previdenciários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</si>
  <si>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</si>
  <si>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</si>
  <si>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</si>
  <si>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</si>
  <si>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</si>
  <si>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</si>
  <si>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</si>
  <si>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</si>
  <si>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</si>
  <si>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</si>
  <si>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</si>
  <si>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</si>
  <si>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</si>
  <si>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</si>
  <si>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</si>
  <si>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</si>
  <si>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</si>
  <si>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</si>
  <si>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Grupo A</t>
  </si>
  <si>
    <t>Grupo B - Encargos que recebam a incidência de "A"</t>
  </si>
  <si>
    <t>B1</t>
  </si>
  <si>
    <t>REPOUSO SEMANAL REMUNERADO</t>
  </si>
  <si>
    <t>B2</t>
  </si>
  <si>
    <t>FERIADOS</t>
  </si>
  <si>
    <t>B3</t>
  </si>
  <si>
    <t>AUXÍLIO - EFERMIDADE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</si>
  <si>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</si>
  <si>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</si>
  <si>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</si>
  <si>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</si>
  <si>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</si>
  <si>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</si>
  <si>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</si>
  <si>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</si>
  <si>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</si>
  <si>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</si>
  <si>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</si>
  <si>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FÉREIAS GOZADAS</t>
  </si>
  <si>
    <t>B10</t>
  </si>
  <si>
    <t>SALÁRIO MATERNIDADE</t>
  </si>
  <si>
    <t xml:space="preserve">Grupo B </t>
  </si>
  <si>
    <t>Grupo C - Encargos que não recebam a incidência de "A"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</si>
  <si>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</si>
  <si>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</si>
  <si>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</si>
  <si>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</si>
  <si>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</si>
  <si>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</si>
  <si>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</si>
  <si>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RESCIÇÃO SEM JUSTA CAUSA</t>
  </si>
  <si>
    <t>C5</t>
  </si>
  <si>
    <t>INDENIZAÇÃO ADICIONAL</t>
  </si>
  <si>
    <t>Grupo C</t>
  </si>
  <si>
    <t>Grupo D - Incidência de Encargos</t>
  </si>
  <si>
    <t>D1</t>
  </si>
  <si>
    <t>REINCIDÊNCIA DE GRUPO A SOBRE GRUPO B</t>
  </si>
  <si>
    <t>D2</t>
  </si>
  <si>
    <t>REINCIDÊNCIAS DE GRUPO A SOBRE AVISO PRÉVIO TRABALHADO E REINCIDÊNCIAS DO FGTS SOBRE AVISO PRÉVIO INDENIZADO</t>
  </si>
  <si>
    <t xml:space="preserve">Grupo D </t>
  </si>
  <si>
    <t>Grupo E - Encargos Intersindicais e Vale-transporte</t>
  </si>
  <si>
    <t>E1</t>
  </si>
  <si>
    <t>TOTAL DE ENCARGOS SOCIAIS COMPLEMENTARES</t>
  </si>
  <si>
    <t xml:space="preserve">Grupo E </t>
  </si>
  <si>
    <t>TOTAL GERAL (A+B+C+D+E)</t>
  </si>
  <si>
    <t>FONTE:</t>
  </si>
  <si>
    <t>SINAPI - SISTEMA NACIONAL DE PESQUISA DE CUSTOS E ÍNDICES DA CONSTRUÇÃO CIVIL.</t>
  </si>
  <si>
    <t>Escada metálica - caracol, degrau em chapa xadrez e larg. 60cm, requadro cant. 50x50mm pilares em tubos de aço Ø100mm e Ø20mm, corrimão executado em tubo de aço Ø40mm com altura de 90cm</t>
  </si>
  <si>
    <t>PRAZO:</t>
  </si>
  <si>
    <t>1 mês</t>
  </si>
  <si>
    <t>PROCESSO:</t>
  </si>
  <si>
    <t>COMPOSIÇÃO DO BDI</t>
  </si>
  <si>
    <t>EQUIPAMENTOS</t>
  </si>
  <si>
    <t>MATERIAIS E SERVIÇOS</t>
  </si>
  <si>
    <t>Percentual</t>
  </si>
  <si>
    <t>Coeficiente</t>
  </si>
  <si>
    <t>Composição das Despesas que incidem sobre o Custo Direto (CD)</t>
  </si>
  <si>
    <t>Discriminação dos Custos</t>
  </si>
  <si>
    <t>A</t>
  </si>
  <si>
    <t>Administração Central</t>
  </si>
  <si>
    <t>B</t>
  </si>
  <si>
    <t>Lucro</t>
  </si>
  <si>
    <t>C</t>
  </si>
  <si>
    <t>Seguros, Riscos e Garantias</t>
  </si>
  <si>
    <t>D</t>
  </si>
  <si>
    <t>Despesas Financeiras</t>
  </si>
  <si>
    <t>Composição das despesas que incidem sobre o Preço de Venda (PV)</t>
  </si>
  <si>
    <t>E</t>
  </si>
  <si>
    <t>Discriminação das Despesas Tributárias</t>
  </si>
  <si>
    <t>E.1</t>
  </si>
  <si>
    <t>PIS</t>
  </si>
  <si>
    <t>E.2</t>
  </si>
  <si>
    <t>COFINS</t>
  </si>
  <si>
    <t>E.3</t>
  </si>
  <si>
    <t>ISS</t>
  </si>
  <si>
    <t>E.4</t>
  </si>
  <si>
    <t>CÁLCULO DA TAXA DE BDI</t>
  </si>
  <si>
    <t>Fórmula do BDI:</t>
  </si>
  <si>
    <t>TAXA DE BDI CALCULADO:</t>
  </si>
  <si>
    <t>[</t>
  </si>
  <si>
    <t>((1+A)+(1+C))*((1+B)x(1+D))</t>
  </si>
  <si>
    <t>-1</t>
  </si>
  <si>
    <t>] X 100 =</t>
  </si>
  <si>
    <t>( 1 - E)</t>
  </si>
  <si>
    <t>BDI adotado</t>
  </si>
  <si>
    <t>MÉDIA</t>
  </si>
  <si>
    <t>ORÇAMENTISTA</t>
  </si>
  <si>
    <t>DATA BASE DO ORÇAMENTO:</t>
  </si>
  <si>
    <t>_______________________________________________________</t>
  </si>
  <si>
    <t xml:space="preserve">     Súmula 253/2010 - Tribunal de Contas da União    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</si>
  <si>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</si>
  <si>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DECLARAÇÃO</t>
  </si>
  <si>
    <t xml:space="preserve">     Na condição de Responsável Técnico, declaro para os devidos fins, que os quantitativos constantes na planilha orçamentária estão compatíveis com o projeto de engenharia da obra acima referenciada e que os custos unitários de insumos e serviços, existentes são iguais ou menores que a mediana de seus correspondentes no Sistema Nacional de Pesquisa de Custos e Índices da Construção Civil (SINAPI), em atendimento aos dispositivos do artigo 125 da Lei nº 12.465 de 12 de agosto de 2011. </t>
  </si>
  <si>
    <t>Declaro também que os valores referentes ao BDI já estão incluídos nos valores unitários bem como foi atendido o prescrito na Lei nº 12.844/2013 na elaboração do índice de BDI.</t>
  </si>
  <si>
    <t>___________________________________________</t>
  </si>
  <si>
    <t>COMPOSIÇÕES DOS SERVIÇOS</t>
  </si>
  <si>
    <t>composição</t>
  </si>
  <si>
    <t>mercado</t>
  </si>
  <si>
    <t>insumo</t>
  </si>
  <si>
    <t>sinapi</t>
  </si>
  <si>
    <t>PEDREIRO COM ENCARGOS COMPLEMENTARES</t>
  </si>
  <si>
    <t>SERVENTE COM ENCARGOS COMPLEMENTARES</t>
  </si>
  <si>
    <t>KG</t>
  </si>
  <si>
    <t>88316</t>
  </si>
  <si>
    <t>M3</t>
  </si>
  <si>
    <t>PLACAS DE SINALIZAÇÃO DE SEGURANÇA CONTRA INCÊNDIO-QUADRADA,14X14CM</t>
  </si>
  <si>
    <t>PLACA DE SINALIZACAO  -FOTOLUMINESCENTE,QUADRADA, 14X14CM PVC 2MM ANTI-CHAMA (CONFORME NBR 13434)</t>
  </si>
  <si>
    <t>PLACAS DE SINALIZAÇÃO DE SEGURANÇA CONTRA INCÊNDIO-QUADRADA,20X20CM</t>
  </si>
  <si>
    <t>PLACA DE SINALIZACAO  -FOTOLUMINESCENTE,QUADRADA, 20X20CM PVC 2MM ANTI-CHAMA (CONFORME NBR 13434)</t>
  </si>
  <si>
    <t>PLACA DE SINALIZACAO  -FOTOLUMINESCENTE,RETANGULAR, 12X40CM PVC 2MM ANTI-CHAMA (CONFORME NBR 13434)</t>
  </si>
  <si>
    <t>Construção da Camara  de Vereadores de São José do Norte</t>
  </si>
  <si>
    <t>Rua General  Osório n. 575</t>
  </si>
  <si>
    <t>M.O.</t>
  </si>
  <si>
    <t>Material</t>
  </si>
  <si>
    <t>Total</t>
  </si>
  <si>
    <t>Camara  de Vereadores de São José do Norte - RS</t>
  </si>
  <si>
    <t>01/10/2021               REFERENCIA TÉCNICA PLANILHA SINAPE: 15/10/2021</t>
  </si>
  <si>
    <t>1.2</t>
  </si>
  <si>
    <t>1.3</t>
  </si>
  <si>
    <t>MÊS</t>
  </si>
  <si>
    <t>2.2</t>
  </si>
  <si>
    <t>2.3</t>
  </si>
  <si>
    <t>2.4</t>
  </si>
  <si>
    <t>SERVIÇOS INICIAIS</t>
  </si>
  <si>
    <t xml:space="preserve">LOCAÇÃO DE OBRA UTILIZANDO GABARITO DE TÁBUAS CORRIDAS PONTALETADAS A CADA 2,0M </t>
  </si>
  <si>
    <t>LIMPEZA MECANIZADA DE CAMADA VEGETAL, VEGETAÇÃO E PEQUENAS ÁRVORES</t>
  </si>
  <si>
    <t>2</t>
  </si>
  <si>
    <t>INSTALAÇÃO DO CANTEIRO DE OBRAS</t>
  </si>
  <si>
    <t>LOCAÇÃO DE CONTAINER 2,30X6,00 COM 1 SANITÁRIO PARA ESCRITÓRIO</t>
  </si>
  <si>
    <t>LOCAÇÃO DE CONTAINER 2,30X4,30 PARA SANITÁRIO COM BACIAS, LAVATÓRIOS, CHUVEIROS E MICTÓRIOS</t>
  </si>
  <si>
    <t>MOBILIZAÇÃO E DESMOBILIZAÇÃO DO CANTEIRO</t>
  </si>
  <si>
    <t>1.4</t>
  </si>
  <si>
    <t>PLACA DE OBRA EM CHAPA GALVANIZADA</t>
  </si>
  <si>
    <t>2.5</t>
  </si>
  <si>
    <t>UNI</t>
  </si>
  <si>
    <t>ADMISNITRAÇÃO DA OBRA E DESPESAS GERAIS</t>
  </si>
  <si>
    <t>MESTRE DE OBRAS-SALÁRIO</t>
  </si>
  <si>
    <t>DESPESAS COM MATERIAL DE ESCRITÓRIO DA OBRA</t>
  </si>
  <si>
    <t xml:space="preserve">DESPESAS COM TAXAS REFERENTES A OBRA </t>
  </si>
  <si>
    <t>DESPESAS COM MATERIAS REFERENTES A SEGURANÇA DA OBRA</t>
  </si>
  <si>
    <t>17-30-02</t>
  </si>
  <si>
    <t>3.7</t>
  </si>
  <si>
    <t>3.8</t>
  </si>
  <si>
    <t>INFRAESTRUTURA</t>
  </si>
  <si>
    <t>4.2</t>
  </si>
  <si>
    <t>LASTRO DE CONCRETO MAGRO E=5,0CM</t>
  </si>
  <si>
    <t>4.3</t>
  </si>
  <si>
    <t>FABRICAÇÃO, MONTAGEM E DESMONTAGEM DE FÔRMA PARA SAPATA, EM MADEIRA SERRADA E=25MM</t>
  </si>
  <si>
    <t>ARMAÇÃO DE BLOCO, VIGA BALDRAME OU SAPATA UTILIZANDO AÇO CA-50</t>
  </si>
  <si>
    <t xml:space="preserve">CONCRETAGEM DE SAPATAS, FCK 30 MPA, COM USO DE BOMBA LANÇAMENTO, ADENSAMENTO E ACABAMENTO </t>
  </si>
  <si>
    <t>MOVIMENTO DE TERRA</t>
  </si>
  <si>
    <t>ATERRO MECANIZADO  COM RETROESCAVADEIRA E SOLO ARGILO-ARENOSO</t>
  </si>
  <si>
    <t>IMPERMEABILIZAÇÃO E IMUNIZAÇÃO</t>
  </si>
  <si>
    <t>IMPERMEABILIZAÇÃO DE SUPERFÍCIE COM EMULSÃO ASFÁLTICA, 2 DEMÃOS</t>
  </si>
  <si>
    <t>5.1</t>
  </si>
  <si>
    <t>IMPERMEABILIZAÇÃO DE PAREDES COM ARGAMASSA DE CIMENTO E AREIA, COM ADITIVO IMPERMEABILIZANTE</t>
  </si>
  <si>
    <t>5.2</t>
  </si>
  <si>
    <t xml:space="preserve">IMUNIZAÇÃO MADEIRAMENTO COM CUPINICIDA </t>
  </si>
  <si>
    <t>5.3</t>
  </si>
  <si>
    <t>VIGAS DE CONCRETO ARMADO</t>
  </si>
  <si>
    <t>LAJES DE CONCRETO ARMADO</t>
  </si>
  <si>
    <t>ARMAÇÃO DE LAJE DE UMA ESTRUTURA CONVENCIONAL DE CONCRETO ARMADO AÇO CA 60</t>
  </si>
  <si>
    <t>CONCRETO Fck 25Mpa BOMBEADO , LAÇAMENTO, ADENSAMENTO E ACABAMENTO</t>
  </si>
  <si>
    <t>MONTAGEM E DESMONTAGEM DE FÔRMA DE VIGA, ESCORAMENTO COM PONTALETE DE MADEIRA SERRADA</t>
  </si>
  <si>
    <t>CINTA DE AMARRAÇÃO DE ALVENARIA MOLDADA IN LOCO EM CONCRETO</t>
  </si>
  <si>
    <t>ARMAÇÃO DE PILAR/VIGA DE UMA ESTRUTURA CONVENCIONAL DE CONCRETO ARMADO AÇO CA 50</t>
  </si>
  <si>
    <t>PILARES DE CONCRETO ARMADO</t>
  </si>
  <si>
    <t>MONTAGEM E DESMONTAGEM DE FÔRMA DE PILARES, ESCORAMENTO COM PONTALETE DE MADEIRA SERRADA</t>
  </si>
  <si>
    <t>CINTAS DE AMARRAÇAO</t>
  </si>
  <si>
    <t>SUPRAESTRUTURA</t>
  </si>
  <si>
    <t>POÇO ELEVADOR</t>
  </si>
  <si>
    <t>EXECUÇÃO DE LAJE SOBRE SOLO, ESPESSURA DE 15 CM, FCK = 30 MPA, COM FORMA MADEIRA SERRADA E ARMADURA</t>
  </si>
  <si>
    <t>5.4</t>
  </si>
  <si>
    <t>ESCADA</t>
  </si>
  <si>
    <t>ESCADA EM CONCRETO ARMADO MOLD. IN LOCO, FCK 25 MPA, C/ 2 LANCES EM U E LAJE PLANA FORMA EM MAD. COMP. COMPLETA</t>
  </si>
  <si>
    <t>ALVENARIA E PAINEIS</t>
  </si>
  <si>
    <t>ALVENARIA DE VEDAÇÃO DE BLOCOS CERÂMICOS FURADOS NA HORIZONTAL DE 14X9X19 C/ESPESSURA DE 14CM</t>
  </si>
  <si>
    <t>ALVENARIA DE VEDAÇÃO DE BLOCOS CERÂMICOS FURADOS NA HORIZONTAL DE 14X9X19 C/ESPESSURA DE 9CM (PLATIBANDA)</t>
  </si>
  <si>
    <t>REVESTIMENTO</t>
  </si>
  <si>
    <t>CHAPISCO TRAÇO 1:3 (AREIA E CIMENTO ) E=5MM</t>
  </si>
  <si>
    <t>VERGA E CONTRAVERGA MOLDADO IN LOCO EM CONCRETO ARMADO</t>
  </si>
  <si>
    <t>AZULEJOS 20X20 CLASSE A ASSENTADOS COM ARGAMASSA COLANTE</t>
  </si>
  <si>
    <t>6.1</t>
  </si>
  <si>
    <t>6.2</t>
  </si>
  <si>
    <t>6.3</t>
  </si>
  <si>
    <t>6.4</t>
  </si>
  <si>
    <t>PAVIMENTAÇÃO</t>
  </si>
  <si>
    <t>7.1</t>
  </si>
  <si>
    <t>LASTRO DE BRITA E=5,0CM</t>
  </si>
  <si>
    <t>PEITORIL DE MARMORE/GRANITO</t>
  </si>
  <si>
    <t>CONTRAPISO SOBRE LASTRO DE BRITA TRAÇO 1:4,   E=5,0CM</t>
  </si>
  <si>
    <t>CIMENTADO SOBRE LAJE TRAÇO 1:4,   E=2,0CM</t>
  </si>
  <si>
    <t>RODAPÉ DE MADEIRA H=7,0CM</t>
  </si>
  <si>
    <t>ESQUADRIAS</t>
  </si>
  <si>
    <t>PORTA DE MADEIRA SEMI OCA P/PINTURA  80X210 COM DOBRADIÇAS</t>
  </si>
  <si>
    <t>PORTA EXTERNA MACIÇA 90X210 ESPESSURA 40MM COM DOBRADIÇAS</t>
  </si>
  <si>
    <t>ALIZAR 5X1 PARA PORTA FIXADOS COM PREGOS FORNECIMENTO E INSTALAÇÃO</t>
  </si>
  <si>
    <t>JANELA DE ALUMINIO TIPO MAXIAR LINHA 25 COM VIDRO E FERRAGENS</t>
  </si>
  <si>
    <t>PORTA DE VIDRO TEMPERADO 2 FOLHAS DE 90X210 COM E= 10MM COM ACESSÓRIOS E MOLA HIDRÁULICA</t>
  </si>
  <si>
    <t>8.2</t>
  </si>
  <si>
    <t>8.3</t>
  </si>
  <si>
    <t>8.4</t>
  </si>
  <si>
    <t>8.5</t>
  </si>
  <si>
    <t>8.6</t>
  </si>
  <si>
    <t>FERRAGENS</t>
  </si>
  <si>
    <t>TARJETA TIPO LIVRE/OCUPADO PARA PORTA DE BANHEIRO</t>
  </si>
  <si>
    <t>FECHADURA DE EMBUTIR COM CILINDRO DE ALAVANCA DE METAL, COMPLETA, ACABAMENTO CROMADO</t>
  </si>
  <si>
    <t>9.1</t>
  </si>
  <si>
    <t>9.2</t>
  </si>
  <si>
    <t>COBERTURA</t>
  </si>
  <si>
    <t>10.1</t>
  </si>
  <si>
    <t xml:space="preserve">FABRICAÇÃO E INSTALAÇÃO DE TESOURA INTEIRA EM MADEIRA NÃO APARELHADA P/VÃOS ATÉ 8,0M </t>
  </si>
  <si>
    <t>RUFO EXTERNO/INTERNO EM CHAPA DE AÇO GALVANIZADO NÚMERO 26</t>
  </si>
  <si>
    <t>CALHA EM CHAPA DE AÇO GALVANIZADO NÚMERO 24, DESENVOLVIMENTO DE 50 CM</t>
  </si>
  <si>
    <t>CALHA EM CHAPA DE AÇO GALVANIZADO NÚMERO 24, DESENVOLVIMENTO DE 100 CM</t>
  </si>
  <si>
    <t>FABRICAÇÃO E INSTALAÇÃO DE TESOURA INTEIRA EM AÇO, VÃO DE 11 M PARA TELHAS METÁLICAS</t>
  </si>
  <si>
    <t>TRAMA DE AÇO COMPOSTA POR TERÇAS PARA TELHADOS DE ATÉ 2 ÁGUAS PARA TELHAS METÁLICAS</t>
  </si>
  <si>
    <t>10.2</t>
  </si>
  <si>
    <t>10.4</t>
  </si>
  <si>
    <t>10.5</t>
  </si>
  <si>
    <t>10.6</t>
  </si>
  <si>
    <t>METAIS E ACESSÓRIOS</t>
  </si>
  <si>
    <t>VASO SANITÁRIO SIFONADO COM CAIXA ACOPLADA LOUÇA BRANCA, C/ ENGAT FLEXÍVEL PVC, FORNECIMENTO E INSTALAÇÃO</t>
  </si>
  <si>
    <t>MICTÓRIO SIFONADO LOUÇA BRANCA PADRÃO MÉDIO FORNECIMENTO E INSTALAÇÃO</t>
  </si>
  <si>
    <t>SABONETEIRA PLASTICA TIPO DISPENSER PARA SABONETE LIQUIDO</t>
  </si>
  <si>
    <t>PAPELEIRA DE METAL CROMADA DE PAREDE</t>
  </si>
  <si>
    <t>11.1</t>
  </si>
  <si>
    <t>11.2</t>
  </si>
  <si>
    <t>11.3</t>
  </si>
  <si>
    <t>11.4</t>
  </si>
  <si>
    <t>11.5</t>
  </si>
  <si>
    <t>BARRA DE APOIO RETA, EM ALUMINIO, COMPRIMENTO 60 CM, FIXADA NA PAREDE</t>
  </si>
  <si>
    <t>LAVATÓRIO LOUÇA BRANCA SUSPENSO P/DEFICIENTE, 29,5 X 39CM C/SIFÃO, VALVULA  E ENGATE FLEXIVEL PVC</t>
  </si>
  <si>
    <t>TORNEIRA CROMADA TUBO MÓVEL, DE PAREDE, 1/2 OU 3/4, PARA PIA DE COZINHA</t>
  </si>
  <si>
    <t>TORNEIRA CROMADA 1/2 OU 3/4 PARA JARDIM</t>
  </si>
  <si>
    <t>PINTURA</t>
  </si>
  <si>
    <t>11.6</t>
  </si>
  <si>
    <t>11.7</t>
  </si>
  <si>
    <t>APLICAÇÃO DE FUNDO SELADOR ACRÍLICO , UMA DEMÃO</t>
  </si>
  <si>
    <t>APLICAÇÃO MANUAL DE PINTURA COM TINTA LÁTEX ACRÍLICA , DUAS DEMÃOS</t>
  </si>
  <si>
    <t>PINTURA FUNDO NIVELADOR ALQUÍDICO BRANCO EM MADEIRA</t>
  </si>
  <si>
    <t>PINTURA TINTA DE ACABAMENTO (PIGMENTADA) ESMALTE SINTÉTICO ACETINADO  S/ MADEIRA -2 DEMÃOS</t>
  </si>
  <si>
    <t>PINTURA COM TINTA ALQUÍDICA DE FUNDO (TIPO ZARCÃO) PULVERIZADA SOBRE PERFIL METÁLICO 1 DEMÃO</t>
  </si>
  <si>
    <t>APLICAÇÃO E LIXAMENTO DE MASSA LÁTEX EM TETO (FORRO GESSO ACARTONADO), UMA DEMÃO</t>
  </si>
  <si>
    <t>12.1</t>
  </si>
  <si>
    <t>12.2</t>
  </si>
  <si>
    <t>12.3</t>
  </si>
  <si>
    <t>12.4</t>
  </si>
  <si>
    <t>12.5</t>
  </si>
  <si>
    <t>12.6</t>
  </si>
  <si>
    <t>12.7</t>
  </si>
  <si>
    <t>FORRO EM DRYWALL, PARA AMBIENTES COMERCIAIS, INCLUSIVE ESTRUTURA DE FIXAÇÃO</t>
  </si>
  <si>
    <t>SERRALHERIA</t>
  </si>
  <si>
    <t>13.1</t>
  </si>
  <si>
    <t>CORRIMÃO SIMPLES, DIÂMETRO EXTERNO = 1 1/2", EM ALUMÍNIO</t>
  </si>
  <si>
    <t>GUARDA-CORPO DE AÇO GALV. DE 1,10M DE ALTURA C/CORRIMÃO, MONTANTES TUBULARES DE 1 1/2 A CADA 1,20M FIXADO C/CHUMBADOR</t>
  </si>
  <si>
    <t>TAPUME COM CHAPA DE MADEIRA OSB</t>
  </si>
  <si>
    <t>01-05-06</t>
  </si>
  <si>
    <t>EQUIPAMENTO</t>
  </si>
  <si>
    <t>ELEVADOR ELÉTRICO S/CASA DE MÁQUINAS 2 PARADAS CAPACIDADE 6 PESSOAS,  ADAPTADO PARA DEFICIENTES FÍSICOS</t>
  </si>
  <si>
    <t>ESCAVAÇÃO MECANIZADA DE VALA PARA FUNDAÇÕES E POÇO ELEVADOR</t>
  </si>
  <si>
    <t>REATERRO MANUAL C/COMPACTAÇÃO MECANIZADA</t>
  </si>
  <si>
    <t>MONTAGEM E DESMONTAGEM DE FÔRMA DE LAJE MACIÇA,CHAPA DE MADEIRA COMPENSADA RESINADA</t>
  </si>
  <si>
    <t>MASSA ÚNICA COM TRAÇO 1:2:8 (CIM. CAL, AREIA) E=2,0MM</t>
  </si>
  <si>
    <t>PINTURA COM TINTA ALQUÍDICA DE ACABAMENTO (ESMALTE SINTÉTICO BRILHANTE) PULVERIZADO 1DEMÃO</t>
  </si>
  <si>
    <t>INSTALAÇÕES ELÉTRICAS</t>
  </si>
  <si>
    <t>CABO DE COBRE FLEXÍVEL ISOLADO, 2,5 MM², ANTI-CHAMA 450/750 V,</t>
  </si>
  <si>
    <t>CABO DE COBRE FLEXÍVEL ISOLADO, 4 MM², ANTI-CHAMA 450/750 V,</t>
  </si>
  <si>
    <t>CABO DE COBRE FLEXÍVEL ISOLADO, 25 MM², ANTI-CHAMA 0,6/1,0 KV,</t>
  </si>
  <si>
    <t>CABO DE COBRE FLEXÍVEL ISOLADO, 35 MM², ANTI-CHAMA 0,6/1,0 KV</t>
  </si>
  <si>
    <t>CAIXA ENTERRADA ELÉTRICA RETANGULAR, EM CONCRETO PRÉ-MOLDADO, DIM. INTERNAS 30X30CM</t>
  </si>
  <si>
    <t>DISJUNTOR TRIPOLAR TIPO NEMA, CORRENTE NOMINAL DE 60 ATÉ 100A</t>
  </si>
  <si>
    <t>DISJUNTOR MONOPOLAR TIPO NEMA, CORRENTE NOMINAL DE 10 ATÉ 30A</t>
  </si>
  <si>
    <t>QUADRO DE DISTRIBUIÇÃO DE ENERGIA EM CHAPA DE AÇO GALV.O, DE EMBUTIR C/BARRAMENTO TRIFÁSICO P/24 DISJ.</t>
  </si>
  <si>
    <t>INTERRUPTOR SIMPLES (1 MÓDULO), 10A/250V, INCLUINDO SUPORTE E PLACA</t>
  </si>
  <si>
    <t>INTERRUPTOR SIMPLES (3 MÓDULOS), 10A/250V, INCLUINDO SUPORTE E PLACA</t>
  </si>
  <si>
    <t>TOMADA ALTA DE EMBUTIR (1 MÓDULO), 2P+T 10 A, INCLUINDO SUPORTE E PLACA</t>
  </si>
  <si>
    <t>TOMADA MÉDIA DE EMBUTIR (1 MÓDULO), 2P+T 10 A, INCLUINDO SUPORTE E PLACA</t>
  </si>
  <si>
    <t>TOMADA BAIXA DE EMBUTIR (1 MÓDULO), 2P+T 10 A, INCLUINDO SUPORTE E PLACA</t>
  </si>
  <si>
    <t>INTERRUPTOR SIMPLES (1 MÓDULO) COM 1 TOMADA DE EMBUTIR 2P+T 10 A INCLUINDO SUPORTE E PLACA</t>
  </si>
  <si>
    <t>HASTE DE ATERRAMENTO 5/8 C/CONECTOR - FORNECIMENTO E INSTALAÇÃO</t>
  </si>
  <si>
    <t>09-09-53</t>
  </si>
  <si>
    <t>PROJETOR PARA USO EXTERNO COM LÂMPADA LED DE 150W - COMPLETA</t>
  </si>
  <si>
    <t>ELETRODUTO FLEXÍVEL CORRUGADO, PVC, DN 25 MM (3/4"),FORNECIMENTO E INSTALAÇÃO</t>
  </si>
  <si>
    <t>ELETRODUTO FLEXÍVEL CORRUGADO, PVC, DN 32 MM (1"),FORNECIMENTO E INSTALAÇÃO</t>
  </si>
  <si>
    <t>ELETRODUTO RÍGIDO ROSCÁVEL, PVC, DN 40 MM (1 1/4") C/ACESSÓRIOS-FORNECIMENTO E INSTALAÇÃO</t>
  </si>
  <si>
    <t>DIVISÓRIA 35MM TIPO DIVILUX -PAINEL CEGO</t>
  </si>
  <si>
    <t>DIVISÓRIA 35MM TIPO DIVILUX -PAINEL C/PORTA</t>
  </si>
  <si>
    <t>04-03-52</t>
  </si>
  <si>
    <t>04-03-53</t>
  </si>
  <si>
    <t>POSTE DE ENTRADA DE ENERGIA, DUPLO "T" - 7,5M/200DAN</t>
  </si>
  <si>
    <t>PTO. DE CONSUMO TERMINAL DE ÁGUA FRIA C/ TUBUL. DE PVC DN 25 MM INST. EM RAMAL DE ÁGUA, INCL. RASGO E CHUMBAMENTO</t>
  </si>
  <si>
    <t>REGISTRO DE GAVETA BRUTO, LATÃO, ROSCÁVEL, 2"-FORNECIMENTO E INSTALAÇÃO</t>
  </si>
  <si>
    <t>KIT CAVALETE PARA MEDIÇÃO DE ÁGUA - ENTRADA PRINCIPAL, EM PVC SOLDÁVELDN 25 (¾") FORNECIMENTO E INSTALAÇÃO</t>
  </si>
  <si>
    <t>HIDRÔMETRO DN 25 (¾ ), 5,0 M³/H FORNECIMENTO E INSTALAÇÃO</t>
  </si>
  <si>
    <t>CAIXA EM CONCRETO PRÉ-MOLDADO PARA ABRIGO DE HIDRÔMETRO COM DN 25 (3/4), FORNECIMENTO E INSTALAÇÃO</t>
  </si>
  <si>
    <t>BOMBA CENTRÍFUGA, MONOFÁSICA, 0,5 CV OU 0,49 HP, HM 6 A 20 M, Q 1,2 A8,3 M3/H - FORNECIMENTO E INSTALAÇÃO</t>
  </si>
  <si>
    <t>INSTALAÇÕES HIDROSANITÁRIAS</t>
  </si>
  <si>
    <t>INSTALAÇÕES HIDRÁULICAS</t>
  </si>
  <si>
    <t>16.1</t>
  </si>
  <si>
    <t>TUBO, PVC, SOLDÁVEL, DN 25MM, INSTALADO EM RAMAL DE DISTRIBUIÇÃO DE ÁGUA - FORNECIMENTO E INSTALAÇÃO</t>
  </si>
  <si>
    <t>TUBO, PVC, SOLDÁVEL, DN 32MM, INSTALADO EM PRUMADA DE ÁGUA - FORNECIMENTO E INSTALAÇÃO</t>
  </si>
  <si>
    <t>TUBO, PVC, SOLDÁVEL, DN 40MM, INSTALADO EM PRUMADA DE ÁGUA - FORNECIMENTO E INSTALAÇÃO</t>
  </si>
  <si>
    <t>TUBO, PVC, SOLDÁVEL, DN 50MM, INSTALADO EM PRUMADA DE ÁGUA - FORNECIMENTO E INSTALAÇÃO</t>
  </si>
  <si>
    <t>JOELHO 90 GRAUS, PVC, SOLDÁVEL, DN 32MM, RAMAL DE DISTRIBUIÇÃO,FORNECIMENTO E INSTALAÇÃO</t>
  </si>
  <si>
    <t>TE, PVC, SOLDÁVEL, DN 32MM, INSTALADO EM RAMAL DE DISTRIBUIÇÃO DE ÁGUA-FORNECIMENTO E INSTALAÇÃO</t>
  </si>
  <si>
    <t>TÊ DE REDUÇÃO, PVC, SOLDÁVEL, DN 32MM X 25MM, INSTALADO EM RAMAL DE DISTRIBUIÇÃO DE ÁGUA - FORNEC. E INSTALAÇÃO</t>
  </si>
  <si>
    <t>JOELHO 90 GRAUS, PVC, SOLDÁVEL, DN 40MM, INSTALADO EM PRUMADA DE ÁGUA- FORNECIMENTO E INSTALAÇÃO</t>
  </si>
  <si>
    <t>JOELHO 90 GRAUS, PVC, SOLDÁVEL, DN 50MM, INSTALADO EM PRUMADA DE ÁGUA- FORNECIMENTO E INSTALAÇÃO</t>
  </si>
  <si>
    <t>LUVA SOLDÁVEL E COM ROSCA, PVC, SOLDÁVEL, DN 25MM X 3/4, INSTALADO EM PRUMADA DE ÁGUA - FORNECIMENTO E INSTALAÇÃO</t>
  </si>
  <si>
    <t>LUVA DE REDUÇÃO, PVC, SOLDÁVEL, DN 40MM X 32MM, INSTALADO EM PRUMADA E ÁGUA - FORNECIMENTO E INSTALAÇÃO.</t>
  </si>
  <si>
    <t>TE, PVC, SOLDÁVEL, DN 50MM, INSTALADO EM PRUMADA DE ÁGUA -FORNECIMENTO E INSTALAÇÃO</t>
  </si>
  <si>
    <t>TE, PVC, SOLDÁVEL, DN 25MM, INSTALADO EM PRUMADA DE ÁGUA - FORNECIMENTO E INSTALAÇÃO</t>
  </si>
  <si>
    <t>LUVA DE REDUÇÃO, PVC, SOLDÁVEL, DN32MM X25MM, INSTALADO EM RAMAL DE DISTRIBUIÇÃO - FORNECIMENTO E INSTALAÇÃO.</t>
  </si>
  <si>
    <t>CAIXA D´ÁGUA EM POLIETILENO, 1000 LITROS (INCLUSOS TUBOS, CONEXÕES E TORNEIRA DE BÓIA) - FORNECIMENTO E INSTALAÇÃO</t>
  </si>
  <si>
    <t>CAIXA D´ÁGUA EM POLIÉSTER REFORÇADO COM FIBRA DE VIDRO, 5000 LITROS FORNECIMENTO E INSTALAÇÃO.</t>
  </si>
  <si>
    <t>16.2</t>
  </si>
  <si>
    <t>CAIXA SIFONADA, PVC, DN 100 X 100 X 50 MM, FORNECIDA E INST. EM RAMAL DE DESCARGA OU EM RAMAL DE ESGOTO SANITÁRIO</t>
  </si>
  <si>
    <t>TANQUE SÉPTICO CIRCULAR, EM CONCRETO PRÉ-MOLDADO, DIÂMETRO INTERNO = 1,88 M, ALTURA INTERNA = 2,50 M</t>
  </si>
  <si>
    <t>FILTRO ANAERÓBIO CIRCULAR, EM CONCRETO PRÉ-MOLDADO, DIÂMETRO INTERNO =1,88 M, ALTURA INTERNA = 1,50 M,</t>
  </si>
  <si>
    <t>SUMIDOURO RETANGULAR, EM ALVENARIA COM TIJOLOS CERÂMICOS MACIÇOS,ÁREA DE INFILTRAÇÃO: 50 M²</t>
  </si>
  <si>
    <t>4.367,93</t>
  </si>
  <si>
    <t>9.310,10</t>
  </si>
  <si>
    <t>CAIXA DE GORDURA PEQUENA (CAPACIDADE: 19 L), CIRCULAR, EM PVC, DIÂMETRO INTERNO= 0,3 M.</t>
  </si>
  <si>
    <t>98111</t>
  </si>
  <si>
    <t>CAIXA DE INSPEÇÃO PARA ATERRAMENTO, CIRCULAR, EM POLIETILENO, DIÂMETRO INTERNO = 0,3 M</t>
  </si>
  <si>
    <t>INSTALAÇÃO TUBO DE PVC SERIE NORMAL ESGOTO PREDIAL DN 40MM C/CONEXÕES,CORTES E FIXAÇÕES</t>
  </si>
  <si>
    <t>INSTALAÇÃO TUBO DE PVC SERIE NORMAL ESGOTO PREDIAL DN 50MM C/CONEXÕES,CORTES E FIXAÇÕES</t>
  </si>
  <si>
    <t>INSTALAÇÃO TUBO DE PVC SERIE NORMAL ESGOTO PREDIAL DN 75MM C/CONEXÕES,CORTES E FIXAÇÕES</t>
  </si>
  <si>
    <t>INSTALAÇÃO TUBO DE PVC SERIE NORMAL ESGOTO PREDIAL DN 100MM C/CONEXÕES,CORTES E FIXAÇÕES</t>
  </si>
  <si>
    <t>INSTALAÇÃO TUBO DE PVC SERIE NORMAL ESGOTO PREDIAL DN 150MM C/CONEXÕES,CORTES E FIXAÇÕES</t>
  </si>
  <si>
    <t>INSTALAÇÕES SANITÁRIAS E PLUVIAIS</t>
  </si>
  <si>
    <t>PREVENSÃO DE INCÊNDIO</t>
  </si>
  <si>
    <t>17.1</t>
  </si>
  <si>
    <t>EXTINTOR DE INCÊNDIO PORTÁTIL COM CARGA DE PQS DE 4 KG, CLASSE ABC-FORNECIMENTO E INSTALAÇÃO</t>
  </si>
  <si>
    <t>LUMINÁRIA DE EMERGÊNCIA AUTONOMA COM 30 LEDS-2W</t>
  </si>
  <si>
    <t>09-10-29</t>
  </si>
  <si>
    <t>09-10-24</t>
  </si>
  <si>
    <t>LUMINÁRIA DE EMERGÊNCIA AUTONOMA COM 2 PROJETORES 55W</t>
  </si>
  <si>
    <t>BARRA ANTIPANICO DUPLA, PARA PORTA DE VIDRO, COR CINZA</t>
  </si>
  <si>
    <t>PLACAS DE SINALIZAÇÃO DE SEGURANÇA CONTRA INCÊNDIO-RETANGULAR,20X40CM</t>
  </si>
  <si>
    <t>PLACAS DE SINALIZAÇÃO DE SEGURANÇA CONTRA INCÊNDIO-QUADRADA,14X14CM-PROIBIDO FUMAR/INDICATIVO DE ANDAR</t>
  </si>
  <si>
    <t>PLACAS DE SINALIZAÇÃO DE SEGURANÇA CONTRA INCÊNDIO-QUADRADA,20X20CM - EXTINTOR</t>
  </si>
  <si>
    <t>17.2</t>
  </si>
  <si>
    <t>17.3</t>
  </si>
  <si>
    <r>
      <rPr>
        <sz val="10"/>
        <rFont val="Calibri"/>
        <family val="2"/>
      </rPr>
      <t>M²</t>
    </r>
  </si>
  <si>
    <t>18.1</t>
  </si>
  <si>
    <t>2- Custos-Planilha Sinapi - OUTUBRO-2021</t>
  </si>
  <si>
    <t>CAIXA DE PASSAGEM DE ESGOTO EM CONCRETO PRÉ-MOLDADO C/TAMPA 30X30X30</t>
  </si>
  <si>
    <t>JOELHO 90 GRAUS, PVC, SOLDÁVEL, DN 25MM, RAMAL DE DISTRIBUIÇÃO-FORNECIMENTO E INSTALAÇÃO</t>
  </si>
  <si>
    <t>CAIXA DE PASSAGEM PLUVIAL EM CONCRETO PRÉ-MOLDADO C/TAMPA 40X40X40</t>
  </si>
  <si>
    <t>PLACAS DE SINALIZAÇÃO DE SEGURANÇA CONTRA INCÊNDIO-QUADRADA13X26CM-SAIDAS DE EMERGENCIA</t>
  </si>
  <si>
    <t>PLACA DE SINALIZACAO  -FOTOLUMINESCENTE,RETANGULAR, 20X40CM PVC 2MM ANTI-CHAMA (CONFORME NBR 13434)</t>
  </si>
  <si>
    <t>JOELHO 90 GRAUS, PVC, SERIE NORMAL, ESGOTO PLUVIAL, DN 100 MM, FORNECIDO E INSTALADO</t>
  </si>
  <si>
    <t>REGISTRO DE GAVETA BRUTO, LATÃO, ROSCÁVEL, 3/4", COM ACABAMENTO E CANOPLA CROMADOS -FORN. E INST.</t>
  </si>
  <si>
    <t>TUBO PVC, SERIE NORMAL, ESGOTO PREDIAL, DN 100 MM, FORNECIDO E INSTALAÇÃO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</si>
  <si>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</si>
  <si>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</si>
  <si>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</si>
  <si>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</si>
  <si>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</si>
  <si>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</si>
  <si>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</si>
  <si>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</si>
  <si>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</si>
  <si>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FECHAMENTO DE FACHADA COM PELE DE VIDRO LAMINADO E=8,0MM C/JANELAS MAXIAR</t>
  </si>
  <si>
    <t>COLOCAÇÃO DE TIJOLETA CERÂMICA EM FACHADA</t>
  </si>
  <si>
    <t>mecado</t>
  </si>
  <si>
    <t>TIJOLETA CERÂMICA 23X11X3,5</t>
  </si>
  <si>
    <t>AZULEJISTA COM ENCARGOS COMPLEMENTARES</t>
  </si>
  <si>
    <t>PLACA DE TIJOLO CERÂMICO RÚSTICO 23X11X3,5</t>
  </si>
  <si>
    <t>REVESTIMENTO CERÂMICO PARA PISO COM PLACAS TIPO PORCELANATO DE DIMENSÕES 45X45</t>
  </si>
  <si>
    <t>LUMINÁRIA DE SOBREPOR HO C/2,40M P/LAMPADA LED TUBULAR T8- 70w</t>
  </si>
  <si>
    <t>AUXILIAR ELETRICISTA</t>
  </si>
  <si>
    <t>ELETRICISTA</t>
  </si>
  <si>
    <t>88247</t>
  </si>
  <si>
    <t>88264</t>
  </si>
  <si>
    <t>LUMINÁRIADE SOBREPOR COM DIFUSOR TRANSP. OU FOSCO,2,40M PARA 1 LÂMPADAS TUBULARES HO DE LED 70W - COMPLETA</t>
  </si>
  <si>
    <t>ENTRADA DE ENERGIA ELÉTRICA PROVISÓRIA, AÉREA, MONOFÁSICA, COM CAIXA DE SOBREPORCABO DE 16 MM2 E DISJUNTOR DIN 50A</t>
  </si>
  <si>
    <t>ESCADA METÁLICA C/GUARDA CORPO E CORRIMÃO</t>
  </si>
  <si>
    <t>CORSAN</t>
  </si>
  <si>
    <t>Camara de Vereadores de São Jospe do Norte</t>
  </si>
  <si>
    <t>Obra:  Construção da nova sede</t>
  </si>
  <si>
    <t>São José do Norte, 25 de outubro de 2021</t>
  </si>
  <si>
    <t>MÊS 01</t>
  </si>
  <si>
    <t xml:space="preserve">     O percentual de encargos sociais adotado é de 81,85% (horista) e 45,74% (mensalista), Conforme SINAPI - Sistema Nacional de Pesquisa de Custos e Índices da Construção Civil mantido e divulgado pela Caixa Econômica Federal.</t>
  </si>
  <si>
    <t>TRANSPORTE COM CAMINHÃO BASULANTE ATÉ 30 KM</t>
  </si>
  <si>
    <t>TXKM</t>
  </si>
  <si>
    <t>MOBILIZAÇÃO E DESMOBILIZAÇÃO</t>
  </si>
  <si>
    <t>TAXA LIGAÇÃO PROVISÓRIA DE AGUA</t>
  </si>
  <si>
    <t>1.5</t>
  </si>
  <si>
    <t>ENGENHEIRO DE OBRA COM ENCARGOS COMPLEMENTARES-2H/DIA</t>
  </si>
  <si>
    <t>LADRILHO HIDRÁULICO APLICADO EM AMBIENTE EXTERNO</t>
  </si>
  <si>
    <t>CARPETE DE POLIESTER EM ROLO PARA TRAFEGO COMERCIAL PESADO, E = 6 A 7 MM (INSTALADO)</t>
  </si>
  <si>
    <t>TELHAMENTO COM TELHA ONDULADA ESTRUTURAL DE FIBROCIMENTO E = 8 MM,</t>
  </si>
  <si>
    <t>COMPOSIÇÃO</t>
  </si>
  <si>
    <t xml:space="preserve">     Cálculo base na composição do BDI conforme acórdão TCU2622/2013 Plenário. </t>
  </si>
  <si>
    <t>Lucro intermediação</t>
  </si>
  <si>
    <t>COMPOSIÇÃO DO BDI P/EQUIPAMENTO</t>
  </si>
  <si>
    <t>DESPESAS COM MATERIAL DE ESCRITÓRIO</t>
  </si>
  <si>
    <t>FOLHA PAPEL A4 C/500 FLS</t>
  </si>
  <si>
    <t>XEROX</t>
  </si>
  <si>
    <t>PLOTAGEM PLANTAS</t>
  </si>
  <si>
    <t>PASTAS ARQUIVOS</t>
  </si>
  <si>
    <t>MATERIAIS DE LIMPEZA</t>
  </si>
  <si>
    <t>DESPESAS COM TAXAS REFERENTES A OBRA</t>
  </si>
  <si>
    <t xml:space="preserve">DESPESAS ENERGIA - Ceee </t>
  </si>
  <si>
    <t>DESPESAS COM ÁGUA-CORSAN</t>
  </si>
  <si>
    <t>TAXAS DIVERSAS</t>
  </si>
  <si>
    <t>DESPESAS COM SEGURANÇA DA OBRA</t>
  </si>
  <si>
    <t>DESPESAS COM TELAS DE PROTEÇÃO, GRADEADO DE MADEIRA E OUTROS</t>
  </si>
  <si>
    <t>COLOCAÇÃO DE PELE DE VIDRO EM FACHADA</t>
  </si>
  <si>
    <t>COLOCAÇÃO DE PELE DE VIDRO LAMINADO 8MM EM FACHADA C/JANELAS MAXIAR</t>
  </si>
  <si>
    <t>ELEVADOR ELÉTRICO P/6 PESSOAS 1 PARADA ADAPTADO A DEFICIENTES FÍSICOS</t>
  </si>
  <si>
    <t>PLACAS DE SINALIZAÇÃO DE SEGURANÇA CONTRA INCÊNDIO-QUADRADA20X40CM-SAIDAS DE EMERGENCIA</t>
  </si>
  <si>
    <t>PLACAS DE SINALIZAÇÃO DE SEGURANÇA CONTRA INCÊNDIO-RETANGULAR,13X26CM</t>
  </si>
  <si>
    <t>9</t>
  </si>
  <si>
    <t>ESCADA METÁLICA COM CORRIMÃO E GUARDA CORPO</t>
  </si>
  <si>
    <t>LIMPEZA PERMANENTE DA OBRA -SERVENTE 2H/DIA</t>
  </si>
  <si>
    <t>7.1.1</t>
  </si>
  <si>
    <t>7.1.2</t>
  </si>
  <si>
    <t>7.1.3</t>
  </si>
  <si>
    <t>8.2.1</t>
  </si>
  <si>
    <t>8.2.2</t>
  </si>
  <si>
    <t>8.2.3</t>
  </si>
  <si>
    <t>8.3.1</t>
  </si>
  <si>
    <t>8.3.2</t>
  </si>
  <si>
    <t>8.3.3</t>
  </si>
  <si>
    <t>8.4.1</t>
  </si>
  <si>
    <t>8.5.1</t>
  </si>
  <si>
    <t>8.6.1</t>
  </si>
  <si>
    <t>9.3</t>
  </si>
  <si>
    <t>9.4</t>
  </si>
  <si>
    <t>10.3</t>
  </si>
  <si>
    <t>13.2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</si>
  <si>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</si>
  <si>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</si>
  <si>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</si>
  <si>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</si>
  <si>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</si>
  <si>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</si>
  <si>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</si>
  <si>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</si>
  <si>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</si>
  <si>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16.3</t>
  </si>
  <si>
    <t>16.4</t>
  </si>
  <si>
    <t>16.5</t>
  </si>
  <si>
    <t>16.6</t>
  </si>
  <si>
    <t>16.7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</si>
  <si>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</si>
  <si>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</si>
  <si>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</si>
  <si>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</si>
  <si>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</si>
  <si>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</si>
  <si>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</si>
  <si>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</si>
  <si>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</si>
  <si>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</si>
  <si>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</si>
  <si>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</si>
  <si>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</si>
  <si>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</si>
  <si>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</si>
  <si>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</si>
  <si>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</si>
  <si>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</si>
  <si>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</si>
  <si>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</si>
  <si>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</si>
  <si>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</si>
  <si>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</si>
  <si>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</si>
  <si>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20.1</t>
  </si>
  <si>
    <t>20.1.1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</si>
  <si>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</si>
  <si>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</si>
  <si>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</si>
  <si>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</si>
  <si>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</si>
  <si>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</si>
  <si>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</si>
  <si>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</si>
  <si>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</si>
  <si>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</si>
  <si>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20.1.12</t>
  </si>
  <si>
    <t>20.1.13</t>
  </si>
  <si>
    <t>20.1.14</t>
  </si>
  <si>
    <t>20.1.15</t>
  </si>
  <si>
    <t>20.1.16</t>
  </si>
  <si>
    <t>20.1.17</t>
  </si>
  <si>
    <t>20.1.18</t>
  </si>
  <si>
    <t>20.1.19</t>
  </si>
  <si>
    <t>20.1.20</t>
  </si>
  <si>
    <t>20.1.21</t>
  </si>
  <si>
    <t>20.1.22</t>
  </si>
  <si>
    <t>20.1.23</t>
  </si>
  <si>
    <t>20.1.24</t>
  </si>
  <si>
    <t>20.2</t>
  </si>
  <si>
    <t>20.2.1</t>
  </si>
  <si>
    <t>20.2.2</t>
  </si>
  <si>
    <t>20.2.3</t>
  </si>
  <si>
    <t>20.2.4</t>
  </si>
  <si>
    <t>20.2.5</t>
  </si>
  <si>
    <t>20.2.6</t>
  </si>
  <si>
    <t>20.2.7</t>
  </si>
  <si>
    <t>20.2.8</t>
  </si>
  <si>
    <t>20.2.9</t>
  </si>
  <si>
    <t>20.2.10</t>
  </si>
  <si>
    <t>20.2.11</t>
  </si>
  <si>
    <t>20.2.12</t>
  </si>
  <si>
    <t>20.2.13</t>
  </si>
  <si>
    <t>20.2.14</t>
  </si>
  <si>
    <t>21.1</t>
  </si>
  <si>
    <t>21.2</t>
  </si>
  <si>
    <t>21.3</t>
  </si>
  <si>
    <t>21.4</t>
  </si>
  <si>
    <t>21.6</t>
  </si>
  <si>
    <t>21.7</t>
  </si>
  <si>
    <t>21.8</t>
  </si>
  <si>
    <t>21.9</t>
  </si>
  <si>
    <t>22.1</t>
  </si>
  <si>
    <t>CUBA DE EMBUTIR OVAL 35X50 LOUÇA BRANCA C/VÁLVULA METAL E SIFÃO EM PVC</t>
  </si>
  <si>
    <t>15.10</t>
  </si>
  <si>
    <t>15.11</t>
  </si>
  <si>
    <t>10-14-75</t>
  </si>
  <si>
    <t>TAMPO PARA BANCADA DE GRANITO CINZA ANDORINHA E=2CM COM ESPELHO</t>
  </si>
  <si>
    <t>10-13-14</t>
  </si>
  <si>
    <t>LAVATÓRIO DE LOUÇA P/DEFICIENTE FÍSICO C/VÁLVULA METAL E TORNEIRA</t>
  </si>
  <si>
    <t>15.12</t>
  </si>
  <si>
    <t>15.13</t>
  </si>
  <si>
    <t>PORTÃO DE FERRO GALV.  DE ABRIRDUAS FOLHAS COM CHAPA  FRISADA</t>
  </si>
  <si>
    <t>BATENTE PARA PORTA COM FORNECIMENTO E INSTALAÇÃO</t>
  </si>
  <si>
    <t>TRAMA DE MADEIRA COMPOSTA POR TERÇAS PARA TELHADOS DE ATÉ 2 ÁGUAS PARA TELHAS METÁLICAS E FIBROCIMENTO</t>
  </si>
  <si>
    <t xml:space="preserve">TORNEIRA CROMADA DE MESA, METAL, 1/2 OU 3/4, PARA LAVATÓRIO DE PRESSÃO AUTOMÁTICA </t>
  </si>
  <si>
    <t>ENTRADA DE ENERGIA ELÉTRICA, AÉREA, TRIFÁSICA, COM CAIXA DE SOBREPOR CABO DE 35 MM2 E DISJUNTOR 100A S/POSTE</t>
  </si>
  <si>
    <t>LUMINÁRIA DE SOBREPOR COM DIFUSOR TRANSP. OU FOSCO PARA 2 LÂMPADAS TUBULARES DE LED 18/20W - COMPLETA</t>
  </si>
  <si>
    <t>LUMINÁRIA ARANDELA TIPO TARTARUGA, DE SOBREPOR, COM 1 LÂMPADA LED DE 6W</t>
  </si>
  <si>
    <t>1- Foi considerado o acompanhamento de Engenheiro responsável pela obra durante 1 hora por dia por 9 mês                                                                                                             CREARS 66948</t>
  </si>
  <si>
    <t>IMPERMEABILIZAÇÃO DO POÇO DO ELEV. E PAR. DO PALCO,FOSSA ,FILTRO C/ADITIVO IMPERMEAB./MEMB. ACRÍLICA 3 DEMÃOS</t>
  </si>
  <si>
    <t>19.25</t>
  </si>
  <si>
    <t>58602</t>
  </si>
  <si>
    <t>POSTE DUPLO T 7,50M CONCRETO ARMADO 90KGS</t>
  </si>
  <si>
    <t>KIT EXAUSTOR DE BANHEIRO</t>
  </si>
  <si>
    <t>20.2.15</t>
  </si>
  <si>
    <t>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</si>
</sst>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_ ;\-#,##0.00\ "/>
    <numFmt numFmtId="166" formatCode="[$R$-416]\ #,##0.00;[Red]\-[$R$-416]\ #,##0.00"/>
    <numFmt numFmtId="167" formatCode="[$-416]General"/>
    <numFmt numFmtId="168" formatCode="[$-416]mmmm\-yyyy;@"/>
    <numFmt numFmtId="169" formatCode="[$-416]mmmm\-yy;@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0.0000000"/>
    <numFmt numFmtId="174" formatCode="_-* #,##0.000_-;\-* #,##0.000_-;_-* &quot;-&quot;??_-;_-@_-"/>
    <numFmt numFmtId="175" formatCode="#,##0.0000"/>
    <numFmt numFmtId="176" formatCode="0.0000"/>
  </numFmts>
  <fonts count="5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0"/>
      <color theme="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sz val="22"/>
      <name val="Verdana"/>
      <family val="2"/>
    </font>
    <font>
      <b/>
      <u/>
      <sz val="10"/>
      <color theme="0"/>
      <name val="Verdana"/>
      <family val="2"/>
    </font>
    <font>
      <b/>
      <u/>
      <sz val="10"/>
      <name val="Verdana"/>
      <family val="2"/>
    </font>
    <font>
      <b/>
      <i/>
      <sz val="10"/>
      <name val="Verdana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ourier New"/>
      <family val="3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name val="Courier New"/>
      <family val="3"/>
    </font>
    <font>
      <sz val="11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3743705557422"/>
        <bgColor indexed="42"/>
      </patternFill>
    </fill>
    <fill>
      <patternFill patternType="solid">
        <fgColor theme="0" tint="-0.14993743705557422"/>
        <bgColor indexed="22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DDDDD"/>
        <bgColor indexed="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8" fontId="39" fillId="0" borderId="0"/>
    <xf numFmtId="164" fontId="41" fillId="0" borderId="0" applyFont="0" applyFill="0" applyBorder="0" applyAlignment="0" applyProtection="0"/>
    <xf numFmtId="168" fontId="11" fillId="0" borderId="0"/>
    <xf numFmtId="171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170" fontId="39" fillId="0" borderId="0" applyFont="0" applyFill="0" applyBorder="0" applyAlignment="0" applyProtection="0"/>
    <xf numFmtId="167" fontId="40" fillId="0" borderId="0"/>
    <xf numFmtId="9" fontId="39" fillId="0" borderId="0" applyFont="0" applyFill="0" applyBorder="0" applyAlignment="0" applyProtection="0"/>
    <xf numFmtId="0" fontId="11" fillId="0" borderId="0"/>
    <xf numFmtId="0" fontId="41" fillId="0" borderId="0"/>
    <xf numFmtId="171" fontId="11" fillId="0" borderId="0" applyFont="0" applyFill="0" applyBorder="0" applyAlignment="0" applyProtection="0"/>
    <xf numFmtId="0" fontId="41" fillId="0" borderId="0"/>
    <xf numFmtId="168" fontId="11" fillId="0" borderId="0"/>
    <xf numFmtId="0" fontId="40" fillId="0" borderId="0"/>
    <xf numFmtId="9" fontId="11" fillId="0" borderId="0" applyFont="0" applyFill="0" applyBorder="0" applyAlignment="0" applyProtection="0"/>
    <xf numFmtId="171" fontId="41" fillId="0" borderId="0" applyFont="0" applyFill="0" applyBorder="0" applyAlignment="0" applyProtection="0"/>
  </cellStyleXfs>
  <cellXfs count="584">
    <xf numFmtId="0" fontId="0" fillId="0" borderId="0" xfId="0"/>
    <xf numFmtId="172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174" fontId="4" fillId="0" borderId="1" xfId="1" applyNumberFormat="1" applyFont="1" applyBorder="1" applyAlignment="1">
      <alignment vertical="center"/>
    </xf>
    <xf numFmtId="166" fontId="7" fillId="0" borderId="1" xfId="0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174" fontId="4" fillId="0" borderId="0" xfId="1" applyNumberFormat="1" applyFont="1" applyBorder="1" applyAlignment="1">
      <alignment vertical="center"/>
    </xf>
    <xf numFmtId="166" fontId="7" fillId="0" borderId="0" xfId="0" applyNumberFormat="1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72" fontId="4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>
      <alignment horizontal="center"/>
    </xf>
    <xf numFmtId="172" fontId="4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173" fontId="5" fillId="6" borderId="1" xfId="0" applyNumberFormat="1" applyFont="1" applyFill="1" applyBorder="1" applyAlignment="1">
      <alignment horizontal="center"/>
    </xf>
    <xf numFmtId="166" fontId="8" fillId="7" borderId="3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5" fillId="8" borderId="1" xfId="16" applyFont="1" applyFill="1" applyBorder="1" applyAlignment="1">
      <alignment horizontal="center" vertical="center" wrapText="1"/>
    </xf>
    <xf numFmtId="0" fontId="5" fillId="8" borderId="1" xfId="16" applyFont="1" applyFill="1" applyBorder="1" applyAlignment="1">
      <alignment horizontal="left" vertical="center" wrapText="1"/>
    </xf>
    <xf numFmtId="0" fontId="10" fillId="9" borderId="1" xfId="16" applyFont="1" applyFill="1" applyBorder="1" applyAlignment="1">
      <alignment horizontal="center" vertical="center" wrapText="1"/>
    </xf>
    <xf numFmtId="0" fontId="10" fillId="9" borderId="1" xfId="16" applyFont="1" applyFill="1" applyBorder="1" applyAlignment="1">
      <alignment horizontal="left" vertical="center" wrapText="1"/>
    </xf>
    <xf numFmtId="4" fontId="10" fillId="9" borderId="1" xfId="1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11" applyFont="1" applyAlignment="1" applyProtection="1">
      <alignment vertical="center"/>
    </xf>
    <xf numFmtId="0" fontId="12" fillId="0" borderId="0" xfId="11" applyFont="1" applyFill="1" applyAlignment="1" applyProtection="1">
      <alignment vertical="center"/>
    </xf>
    <xf numFmtId="0" fontId="13" fillId="0" borderId="0" xfId="11" applyFont="1" applyProtection="1"/>
    <xf numFmtId="0" fontId="14" fillId="0" borderId="0" xfId="11" applyFont="1" applyProtection="1"/>
    <xf numFmtId="0" fontId="12" fillId="0" borderId="0" xfId="11" applyFont="1" applyProtection="1"/>
    <xf numFmtId="171" fontId="12" fillId="0" borderId="0" xfId="13" applyFont="1" applyProtection="1"/>
    <xf numFmtId="0" fontId="12" fillId="0" borderId="0" xfId="11" applyFont="1" applyAlignment="1" applyProtection="1">
      <alignment horizontal="left"/>
    </xf>
    <xf numFmtId="0" fontId="16" fillId="0" borderId="0" xfId="11" applyFont="1" applyFill="1" applyBorder="1" applyAlignment="1" applyProtection="1">
      <alignment horizontal="center" vertical="center"/>
    </xf>
    <xf numFmtId="0" fontId="13" fillId="0" borderId="0" xfId="11" applyFont="1" applyFill="1" applyBorder="1" applyAlignment="1" applyProtection="1">
      <alignment horizontal="left"/>
    </xf>
    <xf numFmtId="0" fontId="17" fillId="0" borderId="0" xfId="11" applyFont="1" applyFill="1" applyBorder="1" applyAlignment="1" applyProtection="1">
      <alignment horizontal="left"/>
    </xf>
    <xf numFmtId="171" fontId="13" fillId="0" borderId="0" xfId="13" applyFont="1" applyFill="1" applyBorder="1" applyAlignment="1" applyProtection="1">
      <alignment horizontal="left"/>
    </xf>
    <xf numFmtId="0" fontId="13" fillId="0" borderId="0" xfId="11" applyFont="1" applyAlignment="1" applyProtection="1">
      <alignment horizontal="left"/>
    </xf>
    <xf numFmtId="2" fontId="14" fillId="0" borderId="0" xfId="11" applyNumberFormat="1" applyFont="1" applyAlignment="1" applyProtection="1">
      <alignment horizontal="left" vertical="center" wrapText="1"/>
    </xf>
    <xf numFmtId="0" fontId="12" fillId="0" borderId="0" xfId="11" applyFont="1" applyAlignment="1" applyProtection="1">
      <alignment horizontal="left" vertical="center"/>
    </xf>
    <xf numFmtId="0" fontId="14" fillId="0" borderId="0" xfId="11" applyFont="1" applyAlignment="1" applyProtection="1">
      <alignment horizontal="left"/>
    </xf>
    <xf numFmtId="171" fontId="12" fillId="0" borderId="0" xfId="13" applyFont="1" applyAlignment="1" applyProtection="1">
      <alignment horizontal="center"/>
      <protection locked="0"/>
    </xf>
    <xf numFmtId="171" fontId="12" fillId="0" borderId="0" xfId="13" applyFont="1" applyAlignment="1" applyProtection="1">
      <alignment horizontal="left"/>
    </xf>
    <xf numFmtId="0" fontId="12" fillId="0" borderId="0" xfId="11" applyFont="1" applyBorder="1" applyAlignment="1" applyProtection="1">
      <alignment horizontal="left"/>
    </xf>
    <xf numFmtId="0" fontId="12" fillId="0" borderId="0" xfId="11" applyFont="1" applyFill="1" applyAlignment="1" applyProtection="1">
      <alignment horizontal="left"/>
    </xf>
    <xf numFmtId="171" fontId="12" fillId="0" borderId="0" xfId="13" applyFont="1" applyFill="1" applyAlignment="1" applyProtection="1">
      <alignment horizontal="left"/>
    </xf>
    <xf numFmtId="168" fontId="19" fillId="0" borderId="0" xfId="3" applyFont="1" applyFill="1" applyAlignment="1">
      <alignment horizontal="center" vertical="center"/>
    </xf>
    <xf numFmtId="168" fontId="20" fillId="0" borderId="0" xfId="3" applyFont="1" applyAlignment="1">
      <alignment vertical="center"/>
    </xf>
    <xf numFmtId="168" fontId="20" fillId="0" borderId="0" xfId="3" applyFont="1" applyFill="1" applyAlignment="1">
      <alignment horizontal="center" vertical="center"/>
    </xf>
    <xf numFmtId="168" fontId="21" fillId="0" borderId="8" xfId="3" applyFont="1" applyFill="1" applyBorder="1" applyAlignment="1">
      <alignment vertical="top"/>
    </xf>
    <xf numFmtId="168" fontId="21" fillId="0" borderId="2" xfId="3" applyFont="1" applyFill="1" applyBorder="1" applyAlignment="1">
      <alignment vertical="top"/>
    </xf>
    <xf numFmtId="168" fontId="22" fillId="0" borderId="2" xfId="3" applyFont="1" applyFill="1" applyBorder="1" applyAlignment="1">
      <alignment vertical="top"/>
    </xf>
    <xf numFmtId="168" fontId="21" fillId="0" borderId="9" xfId="3" applyFont="1" applyFill="1" applyBorder="1" applyAlignment="1">
      <alignment vertical="top"/>
    </xf>
    <xf numFmtId="168" fontId="21" fillId="0" borderId="0" xfId="3" applyFont="1" applyFill="1" applyBorder="1" applyAlignment="1">
      <alignment vertical="top"/>
    </xf>
    <xf numFmtId="168" fontId="22" fillId="0" borderId="0" xfId="3" applyFont="1" applyFill="1" applyBorder="1" applyAlignment="1">
      <alignment vertical="top"/>
    </xf>
    <xf numFmtId="168" fontId="21" fillId="0" borderId="10" xfId="3" applyFont="1" applyFill="1" applyBorder="1" applyAlignment="1">
      <alignment vertical="top"/>
    </xf>
    <xf numFmtId="168" fontId="21" fillId="0" borderId="11" xfId="3" applyFont="1" applyFill="1" applyBorder="1" applyAlignment="1">
      <alignment vertical="top"/>
    </xf>
    <xf numFmtId="168" fontId="22" fillId="0" borderId="11" xfId="3" applyFont="1" applyFill="1" applyBorder="1" applyAlignment="1">
      <alignment vertical="top"/>
    </xf>
    <xf numFmtId="168" fontId="21" fillId="0" borderId="12" xfId="3" applyFont="1" applyFill="1" applyBorder="1" applyAlignment="1">
      <alignment horizontal="left" vertical="top"/>
    </xf>
    <xf numFmtId="168" fontId="23" fillId="10" borderId="1" xfId="3" applyFont="1" applyFill="1" applyBorder="1" applyAlignment="1">
      <alignment horizontal="right" vertical="center"/>
    </xf>
    <xf numFmtId="168" fontId="23" fillId="10" borderId="1" xfId="3" applyFont="1" applyFill="1" applyBorder="1" applyAlignment="1">
      <alignment vertical="center"/>
    </xf>
    <xf numFmtId="168" fontId="19" fillId="10" borderId="1" xfId="3" applyFont="1" applyFill="1" applyBorder="1" applyAlignment="1">
      <alignment horizontal="right" vertical="center"/>
    </xf>
    <xf numFmtId="168" fontId="20" fillId="0" borderId="1" xfId="3" applyFont="1" applyFill="1" applyBorder="1" applyAlignment="1">
      <alignment horizontal="center" vertical="center"/>
    </xf>
    <xf numFmtId="168" fontId="24" fillId="0" borderId="15" xfId="3" applyFont="1" applyFill="1" applyBorder="1" applyAlignment="1">
      <alignment horizontal="center" vertical="center"/>
    </xf>
    <xf numFmtId="168" fontId="24" fillId="0" borderId="1" xfId="3" applyFont="1" applyFill="1" applyBorder="1" applyAlignment="1">
      <alignment horizontal="center" vertical="center"/>
    </xf>
    <xf numFmtId="168" fontId="19" fillId="0" borderId="1" xfId="3" applyFont="1" applyFill="1" applyBorder="1" applyAlignment="1">
      <alignment horizontal="center" vertical="center"/>
    </xf>
    <xf numFmtId="168" fontId="25" fillId="0" borderId="1" xfId="3" applyFont="1" applyFill="1" applyBorder="1" applyAlignment="1">
      <alignment horizontal="center" vertical="center"/>
    </xf>
    <xf numFmtId="10" fontId="19" fillId="0" borderId="1" xfId="3" applyNumberFormat="1" applyFont="1" applyFill="1" applyBorder="1" applyAlignment="1">
      <alignment horizontal="center" vertical="center"/>
    </xf>
    <xf numFmtId="176" fontId="19" fillId="0" borderId="1" xfId="3" applyNumberFormat="1" applyFont="1" applyFill="1" applyBorder="1" applyAlignment="1">
      <alignment horizontal="center" vertical="center"/>
    </xf>
    <xf numFmtId="10" fontId="20" fillId="0" borderId="1" xfId="10" applyNumberFormat="1" applyFont="1" applyFill="1" applyBorder="1" applyAlignment="1">
      <alignment horizontal="center" vertical="center"/>
    </xf>
    <xf numFmtId="175" fontId="20" fillId="0" borderId="1" xfId="3" applyNumberFormat="1" applyFont="1" applyFill="1" applyBorder="1" applyAlignment="1">
      <alignment horizontal="center" vertical="center"/>
    </xf>
    <xf numFmtId="168" fontId="20" fillId="11" borderId="1" xfId="3" applyFont="1" applyFill="1" applyBorder="1" applyAlignment="1">
      <alignment horizontal="center" vertical="center"/>
    </xf>
    <xf numFmtId="175" fontId="19" fillId="0" borderId="1" xfId="3" applyNumberFormat="1" applyFont="1" applyFill="1" applyBorder="1" applyAlignment="1">
      <alignment horizontal="center" vertical="center"/>
    </xf>
    <xf numFmtId="10" fontId="20" fillId="0" borderId="1" xfId="3" applyNumberFormat="1" applyFont="1" applyFill="1" applyBorder="1" applyAlignment="1">
      <alignment horizontal="center" vertical="center"/>
    </xf>
    <xf numFmtId="168" fontId="19" fillId="0" borderId="1" xfId="3" applyFont="1" applyFill="1" applyBorder="1" applyAlignment="1">
      <alignment horizontal="left" vertical="center"/>
    </xf>
    <xf numFmtId="168" fontId="26" fillId="0" borderId="16" xfId="3" applyFont="1" applyFill="1" applyBorder="1" applyAlignment="1">
      <alignment horizontal="left" vertical="center"/>
    </xf>
    <xf numFmtId="168" fontId="19" fillId="0" borderId="8" xfId="3" applyFont="1" applyFill="1" applyBorder="1" applyAlignment="1">
      <alignment vertical="center"/>
    </xf>
    <xf numFmtId="168" fontId="19" fillId="0" borderId="2" xfId="3" applyFont="1" applyFill="1" applyBorder="1" applyAlignment="1">
      <alignment vertical="center"/>
    </xf>
    <xf numFmtId="168" fontId="19" fillId="0" borderId="14" xfId="3" applyFont="1" applyFill="1" applyBorder="1" applyAlignment="1">
      <alignment vertical="center"/>
    </xf>
    <xf numFmtId="168" fontId="25" fillId="0" borderId="4" xfId="3" applyFont="1" applyBorder="1" applyAlignment="1">
      <alignment horizontal="center" vertical="center"/>
    </xf>
    <xf numFmtId="168" fontId="25" fillId="0" borderId="11" xfId="3" applyFont="1" applyBorder="1" applyAlignment="1">
      <alignment horizontal="center" vertical="center"/>
    </xf>
    <xf numFmtId="168" fontId="20" fillId="0" borderId="12" xfId="3" applyFont="1" applyFill="1" applyBorder="1" applyAlignment="1">
      <alignment horizontal="center" vertical="center"/>
    </xf>
    <xf numFmtId="168" fontId="24" fillId="0" borderId="13" xfId="3" applyFont="1" applyFill="1" applyBorder="1" applyAlignment="1">
      <alignment horizontal="center" vertical="center"/>
    </xf>
    <xf numFmtId="168" fontId="22" fillId="0" borderId="14" xfId="3" applyFont="1" applyFill="1" applyBorder="1" applyAlignment="1">
      <alignment vertical="top"/>
    </xf>
    <xf numFmtId="168" fontId="22" fillId="0" borderId="17" xfId="3" applyFont="1" applyFill="1" applyBorder="1" applyAlignment="1">
      <alignment vertical="top"/>
    </xf>
    <xf numFmtId="168" fontId="22" fillId="0" borderId="13" xfId="3" applyFont="1" applyFill="1" applyBorder="1" applyAlignment="1">
      <alignment vertical="top"/>
    </xf>
    <xf numFmtId="168" fontId="19" fillId="10" borderId="1" xfId="3" applyFont="1" applyFill="1" applyBorder="1" applyAlignment="1">
      <alignment vertical="center"/>
    </xf>
    <xf numFmtId="168" fontId="7" fillId="0" borderId="0" xfId="15" applyFont="1" applyFill="1" applyAlignment="1">
      <alignment vertical="center" wrapText="1"/>
    </xf>
    <xf numFmtId="168" fontId="7" fillId="0" borderId="0" xfId="15" applyFont="1" applyAlignment="1">
      <alignment vertical="center" wrapText="1"/>
    </xf>
    <xf numFmtId="2" fontId="7" fillId="0" borderId="0" xfId="15" applyNumberFormat="1" applyFont="1" applyAlignment="1">
      <alignment horizontal="center" vertical="center" wrapText="1"/>
    </xf>
    <xf numFmtId="168" fontId="7" fillId="0" borderId="0" xfId="15" applyFont="1" applyBorder="1" applyAlignment="1">
      <alignment vertical="center" wrapText="1"/>
    </xf>
    <xf numFmtId="2" fontId="7" fillId="0" borderId="0" xfId="15" applyNumberFormat="1" applyFont="1" applyBorder="1" applyAlignment="1">
      <alignment horizontal="center" vertical="center" wrapText="1"/>
    </xf>
    <xf numFmtId="168" fontId="7" fillId="0" borderId="2" xfId="15" applyFont="1" applyBorder="1" applyAlignment="1">
      <alignment horizontal="left" vertical="center" wrapText="1"/>
    </xf>
    <xf numFmtId="168" fontId="7" fillId="0" borderId="2" xfId="15" applyFont="1" applyBorder="1" applyAlignment="1">
      <alignment vertical="center" wrapText="1"/>
    </xf>
    <xf numFmtId="168" fontId="7" fillId="0" borderId="14" xfId="15" applyFont="1" applyBorder="1" applyAlignment="1">
      <alignment vertical="center" wrapText="1"/>
    </xf>
    <xf numFmtId="168" fontId="7" fillId="0" borderId="9" xfId="15" applyFont="1" applyBorder="1" applyAlignment="1">
      <alignment horizontal="center" vertical="center" wrapText="1"/>
    </xf>
    <xf numFmtId="168" fontId="7" fillId="0" borderId="0" xfId="15" applyFont="1" applyBorder="1" applyAlignment="1">
      <alignment horizontal="left" vertical="center" wrapText="1"/>
    </xf>
    <xf numFmtId="168" fontId="7" fillId="0" borderId="17" xfId="15" applyFont="1" applyBorder="1" applyAlignment="1">
      <alignment vertical="center" wrapText="1"/>
    </xf>
    <xf numFmtId="168" fontId="31" fillId="0" borderId="10" xfId="15" applyFont="1" applyFill="1" applyBorder="1" applyAlignment="1">
      <alignment horizontal="center" vertical="center" wrapText="1"/>
    </xf>
    <xf numFmtId="168" fontId="31" fillId="0" borderId="11" xfId="15" applyFont="1" applyFill="1" applyBorder="1" applyAlignment="1">
      <alignment horizontal="center" vertical="center" wrapText="1"/>
    </xf>
    <xf numFmtId="168" fontId="31" fillId="0" borderId="13" xfId="15" applyFont="1" applyFill="1" applyBorder="1" applyAlignment="1">
      <alignment horizontal="center" vertical="center" wrapText="1"/>
    </xf>
    <xf numFmtId="168" fontId="31" fillId="0" borderId="0" xfId="15" applyFont="1" applyFill="1" applyBorder="1" applyAlignment="1">
      <alignment vertical="center" wrapText="1"/>
    </xf>
    <xf numFmtId="168" fontId="6" fillId="10" borderId="9" xfId="15" applyFont="1" applyFill="1" applyBorder="1" applyAlignment="1">
      <alignment horizontal="center" vertical="center" wrapText="1"/>
    </xf>
    <xf numFmtId="168" fontId="6" fillId="10" borderId="17" xfId="15" applyFont="1" applyFill="1" applyBorder="1" applyAlignment="1">
      <alignment horizontal="center" vertical="center" wrapText="1"/>
    </xf>
    <xf numFmtId="168" fontId="32" fillId="0" borderId="0" xfId="15" applyFont="1" applyFill="1" applyBorder="1" applyAlignment="1">
      <alignment vertical="center" wrapText="1"/>
    </xf>
    <xf numFmtId="168" fontId="31" fillId="0" borderId="9" xfId="15" applyFont="1" applyFill="1" applyBorder="1" applyAlignment="1">
      <alignment horizontal="center" vertical="center" wrapText="1"/>
    </xf>
    <xf numFmtId="168" fontId="31" fillId="0" borderId="0" xfId="15" applyFont="1" applyFill="1" applyBorder="1" applyAlignment="1">
      <alignment horizontal="center" vertical="center" wrapText="1"/>
    </xf>
    <xf numFmtId="168" fontId="31" fillId="0" borderId="17" xfId="15" applyFont="1" applyFill="1" applyBorder="1" applyAlignment="1">
      <alignment horizontal="center" vertical="center" wrapText="1"/>
    </xf>
    <xf numFmtId="2" fontId="7" fillId="10" borderId="17" xfId="15" applyNumberFormat="1" applyFont="1" applyFill="1" applyBorder="1" applyAlignment="1">
      <alignment horizontal="center" vertical="center" wrapText="1"/>
    </xf>
    <xf numFmtId="2" fontId="7" fillId="0" borderId="17" xfId="15" applyNumberFormat="1" applyFont="1" applyBorder="1" applyAlignment="1">
      <alignment horizontal="center" vertical="center" wrapText="1"/>
    </xf>
    <xf numFmtId="168" fontId="7" fillId="0" borderId="4" xfId="15" applyFont="1" applyBorder="1" applyAlignment="1">
      <alignment vertical="center" wrapText="1"/>
    </xf>
    <xf numFmtId="2" fontId="6" fillId="0" borderId="15" xfId="15" applyNumberFormat="1" applyFont="1" applyBorder="1" applyAlignment="1">
      <alignment horizontal="center" vertical="center" wrapText="1"/>
    </xf>
    <xf numFmtId="168" fontId="7" fillId="0" borderId="9" xfId="15" applyFont="1" applyBorder="1" applyAlignment="1">
      <alignment vertical="center" wrapText="1"/>
    </xf>
    <xf numFmtId="2" fontId="33" fillId="10" borderId="17" xfId="15" applyNumberFormat="1" applyFont="1" applyFill="1" applyBorder="1" applyAlignment="1">
      <alignment horizontal="center" vertical="center" wrapText="1"/>
    </xf>
    <xf numFmtId="2" fontId="33" fillId="10" borderId="14" xfId="15" applyNumberFormat="1" applyFont="1" applyFill="1" applyBorder="1" applyAlignment="1">
      <alignment horizontal="center" vertical="center" wrapText="1"/>
    </xf>
    <xf numFmtId="2" fontId="7" fillId="10" borderId="14" xfId="15" applyNumberFormat="1" applyFont="1" applyFill="1" applyBorder="1" applyAlignment="1">
      <alignment horizontal="center" vertical="center" wrapText="1"/>
    </xf>
    <xf numFmtId="10" fontId="6" fillId="10" borderId="15" xfId="17" applyNumberFormat="1" applyFont="1" applyFill="1" applyBorder="1" applyAlignment="1">
      <alignment horizontal="center" vertical="center" wrapText="1"/>
    </xf>
    <xf numFmtId="168" fontId="7" fillId="0" borderId="0" xfId="15" applyFont="1" applyFill="1" applyBorder="1" applyAlignment="1">
      <alignment vertical="center" wrapText="1"/>
    </xf>
    <xf numFmtId="10" fontId="7" fillId="0" borderId="0" xfId="2" applyNumberFormat="1" applyFont="1" applyAlignment="1">
      <alignment vertical="center" wrapText="1"/>
    </xf>
    <xf numFmtId="0" fontId="35" fillId="0" borderId="0" xfId="0" applyFont="1"/>
    <xf numFmtId="1" fontId="31" fillId="0" borderId="0" xfId="0" applyNumberFormat="1" applyFont="1" applyAlignment="1">
      <alignment vertical="center"/>
    </xf>
    <xf numFmtId="0" fontId="31" fillId="10" borderId="10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49" fontId="31" fillId="0" borderId="1" xfId="0" applyNumberFormat="1" applyFont="1" applyBorder="1" applyAlignment="1">
      <alignment horizontal="left" vertical="center"/>
    </xf>
    <xf numFmtId="2" fontId="34" fillId="0" borderId="1" xfId="4" applyNumberFormat="1" applyFont="1" applyBorder="1" applyAlignment="1">
      <alignment horizontal="left" vertical="center" wrapText="1"/>
    </xf>
    <xf numFmtId="2" fontId="31" fillId="0" borderId="1" xfId="4" applyNumberFormat="1" applyFont="1" applyBorder="1" applyAlignment="1">
      <alignment horizontal="center" vertical="center" wrapText="1"/>
    </xf>
    <xf numFmtId="0" fontId="32" fillId="11" borderId="0" xfId="0" applyFont="1" applyFill="1" applyBorder="1" applyAlignment="1">
      <alignment horizontal="center" vertical="center"/>
    </xf>
    <xf numFmtId="0" fontId="35" fillId="0" borderId="0" xfId="0" applyFont="1" applyBorder="1"/>
    <xf numFmtId="164" fontId="31" fillId="10" borderId="18" xfId="4" applyFont="1" applyFill="1" applyBorder="1" applyAlignment="1">
      <alignment vertical="center"/>
    </xf>
    <xf numFmtId="164" fontId="31" fillId="10" borderId="12" xfId="4" applyFont="1" applyFill="1" applyBorder="1" applyAlignment="1">
      <alignment vertical="center"/>
    </xf>
    <xf numFmtId="2" fontId="35" fillId="0" borderId="0" xfId="0" applyNumberFormat="1" applyFont="1"/>
    <xf numFmtId="168" fontId="38" fillId="11" borderId="0" xfId="0" applyNumberFormat="1" applyFont="1" applyFill="1"/>
    <xf numFmtId="168" fontId="0" fillId="11" borderId="0" xfId="0" applyNumberFormat="1" applyFill="1" applyAlignment="1">
      <alignment horizontal="center" vertical="center"/>
    </xf>
    <xf numFmtId="49" fontId="0" fillId="11" borderId="0" xfId="0" applyNumberFormat="1" applyFill="1"/>
    <xf numFmtId="168" fontId="0" fillId="11" borderId="0" xfId="0" applyNumberFormat="1" applyFill="1"/>
    <xf numFmtId="164" fontId="0" fillId="11" borderId="0" xfId="4" applyFont="1" applyFill="1"/>
    <xf numFmtId="168" fontId="38" fillId="11" borderId="19" xfId="0" applyNumberFormat="1" applyFont="1" applyFill="1" applyBorder="1" applyAlignment="1">
      <alignment horizontal="left" vertical="center"/>
    </xf>
    <xf numFmtId="168" fontId="38" fillId="11" borderId="20" xfId="0" applyNumberFormat="1" applyFont="1" applyFill="1" applyBorder="1" applyAlignment="1">
      <alignment horizontal="left" vertical="center"/>
    </xf>
    <xf numFmtId="168" fontId="38" fillId="11" borderId="20" xfId="0" applyNumberFormat="1" applyFont="1" applyFill="1" applyBorder="1"/>
    <xf numFmtId="0" fontId="38" fillId="11" borderId="21" xfId="0" applyNumberFormat="1" applyFont="1" applyFill="1" applyBorder="1"/>
    <xf numFmtId="168" fontId="38" fillId="11" borderId="0" xfId="0" applyNumberFormat="1" applyFont="1" applyFill="1" applyBorder="1" applyAlignment="1">
      <alignment horizontal="left" vertical="center"/>
    </xf>
    <xf numFmtId="168" fontId="38" fillId="11" borderId="0" xfId="0" applyNumberFormat="1" applyFont="1" applyFill="1" applyBorder="1"/>
    <xf numFmtId="49" fontId="36" fillId="11" borderId="29" xfId="0" applyNumberFormat="1" applyFont="1" applyFill="1" applyBorder="1" applyAlignment="1">
      <alignment horizontal="center" vertical="center"/>
    </xf>
    <xf numFmtId="168" fontId="36" fillId="11" borderId="1" xfId="0" applyNumberFormat="1" applyFont="1" applyFill="1" applyBorder="1" applyAlignment="1">
      <alignment horizontal="left" vertical="center"/>
    </xf>
    <xf numFmtId="2" fontId="36" fillId="11" borderId="1" xfId="0" applyNumberFormat="1" applyFont="1" applyFill="1" applyBorder="1" applyAlignment="1">
      <alignment horizontal="left" vertical="center"/>
    </xf>
    <xf numFmtId="10" fontId="38" fillId="11" borderId="1" xfId="2" applyNumberFormat="1" applyFont="1" applyFill="1" applyBorder="1" applyAlignment="1">
      <alignment horizontal="center" vertical="center"/>
    </xf>
    <xf numFmtId="164" fontId="38" fillId="11" borderId="1" xfId="4" applyFont="1" applyFill="1" applyBorder="1" applyAlignment="1">
      <alignment horizontal="center" vertical="center"/>
    </xf>
    <xf numFmtId="10" fontId="38" fillId="13" borderId="30" xfId="2" applyNumberFormat="1" applyFont="1" applyFill="1" applyBorder="1" applyAlignment="1">
      <alignment horizontal="center" vertical="center"/>
    </xf>
    <xf numFmtId="164" fontId="38" fillId="11" borderId="31" xfId="4" applyFont="1" applyFill="1" applyBorder="1" applyAlignment="1">
      <alignment horizontal="center" vertical="center"/>
    </xf>
    <xf numFmtId="164" fontId="38" fillId="11" borderId="32" xfId="4" applyFont="1" applyFill="1" applyBorder="1" applyAlignment="1">
      <alignment horizontal="center" vertical="center"/>
    </xf>
    <xf numFmtId="164" fontId="38" fillId="11" borderId="7" xfId="4" applyFont="1" applyFill="1" applyBorder="1" applyAlignment="1">
      <alignment horizontal="center" vertical="center"/>
    </xf>
    <xf numFmtId="168" fontId="38" fillId="11" borderId="5" xfId="0" applyNumberFormat="1" applyFont="1" applyFill="1" applyBorder="1" applyAlignment="1">
      <alignment horizontal="center" vertical="center"/>
    </xf>
    <xf numFmtId="168" fontId="33" fillId="11" borderId="0" xfId="0" applyNumberFormat="1" applyFont="1" applyFill="1"/>
    <xf numFmtId="9" fontId="33" fillId="11" borderId="0" xfId="2" applyFont="1" applyFill="1"/>
    <xf numFmtId="168" fontId="0" fillId="11" borderId="2" xfId="0" applyNumberFormat="1" applyFill="1" applyBorder="1"/>
    <xf numFmtId="168" fontId="38" fillId="11" borderId="33" xfId="0" applyNumberFormat="1" applyFont="1" applyFill="1" applyBorder="1"/>
    <xf numFmtId="168" fontId="38" fillId="11" borderId="34" xfId="0" applyNumberFormat="1" applyFont="1" applyFill="1" applyBorder="1"/>
    <xf numFmtId="168" fontId="2" fillId="11" borderId="0" xfId="0" applyNumberFormat="1" applyFont="1" applyFill="1" applyAlignment="1">
      <alignment horizontal="center" vertical="center"/>
    </xf>
    <xf numFmtId="171" fontId="0" fillId="11" borderId="0" xfId="0" applyNumberFormat="1" applyFill="1" applyAlignment="1">
      <alignment horizontal="center" vertical="center"/>
    </xf>
    <xf numFmtId="168" fontId="33" fillId="11" borderId="0" xfId="0" applyNumberFormat="1" applyFont="1" applyFill="1" applyAlignment="1">
      <alignment horizontal="center" vertical="center"/>
    </xf>
    <xf numFmtId="164" fontId="31" fillId="10" borderId="16" xfId="4" applyFont="1" applyFill="1" applyBorder="1" applyAlignment="1">
      <alignment horizontal="center" vertical="center"/>
    </xf>
    <xf numFmtId="49" fontId="31" fillId="10" borderId="8" xfId="0" applyNumberFormat="1" applyFont="1" applyFill="1" applyBorder="1" applyAlignment="1">
      <alignment horizontal="center" vertical="center"/>
    </xf>
    <xf numFmtId="49" fontId="31" fillId="10" borderId="16" xfId="0" applyNumberFormat="1" applyFont="1" applyFill="1" applyBorder="1" applyAlignment="1">
      <alignment horizontal="center" vertical="center"/>
    </xf>
    <xf numFmtId="2" fontId="34" fillId="0" borderId="1" xfId="4" applyNumberFormat="1" applyFont="1" applyBorder="1" applyAlignment="1">
      <alignment horizontal="center" vertical="center" wrapText="1"/>
    </xf>
    <xf numFmtId="1" fontId="31" fillId="10" borderId="16" xfId="0" applyNumberFormat="1" applyFont="1" applyFill="1" applyBorder="1" applyAlignment="1">
      <alignment horizontal="center" vertical="center"/>
    </xf>
    <xf numFmtId="1" fontId="31" fillId="10" borderId="18" xfId="0" applyNumberFormat="1" applyFont="1" applyFill="1" applyBorder="1" applyAlignment="1">
      <alignment horizontal="center" vertical="center"/>
    </xf>
    <xf numFmtId="1" fontId="31" fillId="10" borderId="12" xfId="0" applyNumberFormat="1" applyFont="1" applyFill="1" applyBorder="1" applyAlignment="1">
      <alignment horizontal="center" vertical="center"/>
    </xf>
    <xf numFmtId="0" fontId="31" fillId="10" borderId="9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/>
    </xf>
    <xf numFmtId="1" fontId="42" fillId="0" borderId="0" xfId="0" applyNumberFormat="1" applyFont="1" applyAlignment="1">
      <alignment vertical="center"/>
    </xf>
    <xf numFmtId="0" fontId="42" fillId="0" borderId="1" xfId="0" applyFont="1" applyBorder="1" applyAlignment="1">
      <alignment horizontal="center" vertical="center"/>
    </xf>
    <xf numFmtId="1" fontId="44" fillId="0" borderId="1" xfId="0" applyNumberFormat="1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left" vertical="center"/>
    </xf>
    <xf numFmtId="2" fontId="42" fillId="0" borderId="1" xfId="0" applyNumberFormat="1" applyFont="1" applyBorder="1" applyAlignment="1">
      <alignment horizontal="center" vertical="center"/>
    </xf>
    <xf numFmtId="2" fontId="42" fillId="0" borderId="1" xfId="0" applyNumberFormat="1" applyFont="1" applyBorder="1" applyAlignment="1">
      <alignment vertical="center"/>
    </xf>
    <xf numFmtId="9" fontId="42" fillId="0" borderId="1" xfId="2" applyFont="1" applyBorder="1" applyAlignment="1">
      <alignment vertical="center"/>
    </xf>
    <xf numFmtId="2" fontId="44" fillId="0" borderId="1" xfId="4" applyNumberFormat="1" applyFont="1" applyBorder="1" applyAlignment="1">
      <alignment horizontal="center" vertical="center" wrapText="1"/>
    </xf>
    <xf numFmtId="2" fontId="44" fillId="0" borderId="1" xfId="0" applyNumberFormat="1" applyFont="1" applyBorder="1" applyAlignment="1">
      <alignment vertical="center"/>
    </xf>
    <xf numFmtId="165" fontId="44" fillId="0" borderId="1" xfId="4" applyNumberFormat="1" applyFont="1" applyBorder="1" applyAlignment="1">
      <alignment horizontal="center" vertical="center"/>
    </xf>
    <xf numFmtId="9" fontId="44" fillId="0" borderId="1" xfId="2" applyFont="1" applyBorder="1" applyAlignment="1">
      <alignment vertical="center"/>
    </xf>
    <xf numFmtId="164" fontId="42" fillId="0" borderId="1" xfId="4" applyFont="1" applyBorder="1" applyAlignment="1">
      <alignment horizontal="center" vertical="center"/>
    </xf>
    <xf numFmtId="165" fontId="42" fillId="0" borderId="1" xfId="4" applyNumberFormat="1" applyFont="1" applyBorder="1" applyAlignment="1">
      <alignment horizontal="center" vertical="center"/>
    </xf>
    <xf numFmtId="0" fontId="42" fillId="11" borderId="1" xfId="0" applyFont="1" applyFill="1" applyBorder="1" applyAlignment="1">
      <alignment horizontal="center" vertical="center"/>
    </xf>
    <xf numFmtId="1" fontId="44" fillId="11" borderId="1" xfId="0" applyNumberFormat="1" applyFont="1" applyFill="1" applyBorder="1" applyAlignment="1">
      <alignment horizontal="center" vertical="center"/>
    </xf>
    <xf numFmtId="2" fontId="42" fillId="11" borderId="1" xfId="0" applyNumberFormat="1" applyFont="1" applyFill="1" applyBorder="1" applyAlignment="1">
      <alignment horizontal="center" vertical="center"/>
    </xf>
    <xf numFmtId="2" fontId="42" fillId="11" borderId="1" xfId="0" applyNumberFormat="1" applyFont="1" applyFill="1" applyBorder="1" applyAlignment="1">
      <alignment vertical="center"/>
    </xf>
    <xf numFmtId="9" fontId="42" fillId="11" borderId="1" xfId="2" applyFont="1" applyFill="1" applyBorder="1" applyAlignment="1">
      <alignment vertical="center"/>
    </xf>
    <xf numFmtId="10" fontId="42" fillId="0" borderId="1" xfId="2" applyNumberFormat="1" applyFont="1" applyBorder="1" applyAlignment="1">
      <alignment vertical="center"/>
    </xf>
    <xf numFmtId="2" fontId="42" fillId="0" borderId="1" xfId="4" applyNumberFormat="1" applyFont="1" applyBorder="1" applyAlignment="1">
      <alignment horizontal="left" vertical="center" wrapText="1"/>
    </xf>
    <xf numFmtId="165" fontId="44" fillId="0" borderId="12" xfId="4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165" fontId="42" fillId="0" borderId="1" xfId="1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49" fontId="42" fillId="0" borderId="0" xfId="0" applyNumberFormat="1" applyFont="1" applyAlignment="1">
      <alignment horizontal="left" vertical="center"/>
    </xf>
    <xf numFmtId="2" fontId="44" fillId="0" borderId="0" xfId="4" applyNumberFormat="1" applyFont="1" applyAlignment="1">
      <alignment horizontal="left" vertical="center" wrapText="1"/>
    </xf>
    <xf numFmtId="2" fontId="44" fillId="0" borderId="0" xfId="0" applyNumberFormat="1" applyFont="1" applyAlignment="1">
      <alignment vertical="center"/>
    </xf>
    <xf numFmtId="164" fontId="44" fillId="0" borderId="0" xfId="4" applyFont="1" applyAlignment="1">
      <alignment vertical="center"/>
    </xf>
    <xf numFmtId="10" fontId="44" fillId="0" borderId="0" xfId="2" applyNumberFormat="1" applyFont="1" applyAlignment="1">
      <alignment vertical="center"/>
    </xf>
    <xf numFmtId="0" fontId="42" fillId="0" borderId="0" xfId="0" applyFont="1" applyAlignment="1">
      <alignment vertical="center"/>
    </xf>
    <xf numFmtId="1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10" fontId="44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/>
    </xf>
    <xf numFmtId="1" fontId="46" fillId="0" borderId="0" xfId="0" applyNumberFormat="1" applyFont="1" applyAlignment="1">
      <alignment horizontal="left" vertical="center"/>
    </xf>
    <xf numFmtId="1" fontId="46" fillId="0" borderId="0" xfId="0" applyNumberFormat="1" applyFont="1" applyAlignment="1">
      <alignment horizontal="center" vertical="center"/>
    </xf>
    <xf numFmtId="10" fontId="34" fillId="0" borderId="0" xfId="2" applyNumberFormat="1" applyFont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4" fillId="0" borderId="0" xfId="0" applyFont="1"/>
    <xf numFmtId="0" fontId="46" fillId="0" borderId="0" xfId="0" applyFont="1" applyBorder="1" applyAlignment="1">
      <alignment horizontal="left"/>
    </xf>
    <xf numFmtId="169" fontId="46" fillId="0" borderId="0" xfId="0" applyNumberFormat="1" applyFont="1" applyAlignment="1">
      <alignment horizontal="left" vertical="center"/>
    </xf>
    <xf numFmtId="0" fontId="34" fillId="0" borderId="0" xfId="0" applyFont="1" applyBorder="1"/>
    <xf numFmtId="0" fontId="31" fillId="0" borderId="1" xfId="0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2" fontId="37" fillId="0" borderId="1" xfId="4" applyNumberFormat="1" applyFont="1" applyBorder="1" applyAlignment="1">
      <alignment horizontal="left" vertical="center" wrapText="1"/>
    </xf>
    <xf numFmtId="2" fontId="34" fillId="0" borderId="1" xfId="0" applyNumberFormat="1" applyFont="1" applyBorder="1" applyAlignment="1">
      <alignment vertical="center"/>
    </xf>
    <xf numFmtId="2" fontId="34" fillId="0" borderId="1" xfId="0" applyNumberFormat="1" applyFont="1" applyBorder="1" applyAlignment="1">
      <alignment horizontal="center" vertical="center"/>
    </xf>
    <xf numFmtId="165" fontId="34" fillId="0" borderId="1" xfId="4" applyNumberFormat="1" applyFont="1" applyBorder="1" applyAlignment="1">
      <alignment horizontal="center" vertical="center"/>
    </xf>
    <xf numFmtId="9" fontId="34" fillId="0" borderId="1" xfId="2" applyFont="1" applyBorder="1" applyAlignment="1">
      <alignment vertical="center"/>
    </xf>
    <xf numFmtId="2" fontId="31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vertical="center"/>
    </xf>
    <xf numFmtId="165" fontId="31" fillId="0" borderId="1" xfId="4" applyNumberFormat="1" applyFont="1" applyBorder="1" applyAlignment="1">
      <alignment horizontal="center" vertical="center"/>
    </xf>
    <xf numFmtId="9" fontId="31" fillId="0" borderId="1" xfId="2" applyFont="1" applyBorder="1" applyAlignment="1">
      <alignment vertical="center"/>
    </xf>
    <xf numFmtId="43" fontId="31" fillId="0" borderId="1" xfId="1" applyFont="1" applyBorder="1" applyAlignment="1">
      <alignment horizontal="center" vertical="center"/>
    </xf>
    <xf numFmtId="43" fontId="31" fillId="0" borderId="1" xfId="1" applyFont="1" applyBorder="1" applyAlignment="1">
      <alignment horizontal="center" vertical="center" wrapText="1"/>
    </xf>
    <xf numFmtId="43" fontId="34" fillId="0" borderId="1" xfId="1" applyFont="1" applyBorder="1" applyAlignment="1">
      <alignment horizontal="center" vertical="center"/>
    </xf>
    <xf numFmtId="43" fontId="34" fillId="0" borderId="1" xfId="1" applyFont="1" applyBorder="1" applyAlignment="1">
      <alignment horizontal="center" vertical="center" wrapText="1"/>
    </xf>
    <xf numFmtId="49" fontId="31" fillId="11" borderId="12" xfId="0" applyNumberFormat="1" applyFont="1" applyFill="1" applyBorder="1" applyAlignment="1">
      <alignment horizontal="center" vertical="center"/>
    </xf>
    <xf numFmtId="1" fontId="31" fillId="11" borderId="12" xfId="0" applyNumberFormat="1" applyFont="1" applyFill="1" applyBorder="1" applyAlignment="1">
      <alignment horizontal="center" vertical="center"/>
    </xf>
    <xf numFmtId="49" fontId="31" fillId="11" borderId="10" xfId="0" applyNumberFormat="1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31" fillId="11" borderId="12" xfId="0" applyFont="1" applyFill="1" applyBorder="1" applyAlignment="1">
      <alignment horizontal="center" vertical="center"/>
    </xf>
    <xf numFmtId="164" fontId="31" fillId="11" borderId="13" xfId="4" applyFont="1" applyFill="1" applyBorder="1" applyAlignment="1">
      <alignment horizontal="center" vertical="center"/>
    </xf>
    <xf numFmtId="164" fontId="31" fillId="11" borderId="12" xfId="4" applyFont="1" applyFill="1" applyBorder="1" applyAlignment="1">
      <alignment horizontal="center" vertical="center"/>
    </xf>
    <xf numFmtId="164" fontId="31" fillId="11" borderId="12" xfId="4" applyFont="1" applyFill="1" applyBorder="1" applyAlignment="1">
      <alignment vertical="center"/>
    </xf>
    <xf numFmtId="2" fontId="42" fillId="11" borderId="12" xfId="0" applyNumberFormat="1" applyFont="1" applyFill="1" applyBorder="1" applyAlignment="1">
      <alignment vertical="center"/>
    </xf>
    <xf numFmtId="164" fontId="42" fillId="11" borderId="1" xfId="4" applyFont="1" applyFill="1" applyBorder="1" applyAlignment="1">
      <alignment vertical="center"/>
    </xf>
    <xf numFmtId="0" fontId="31" fillId="11" borderId="1" xfId="0" applyFont="1" applyFill="1" applyBorder="1" applyAlignment="1">
      <alignment horizontal="center" vertical="center"/>
    </xf>
    <xf numFmtId="49" fontId="34" fillId="11" borderId="12" xfId="0" applyNumberFormat="1" applyFont="1" applyFill="1" applyBorder="1" applyAlignment="1">
      <alignment horizontal="left" vertical="center"/>
    </xf>
    <xf numFmtId="49" fontId="34" fillId="0" borderId="1" xfId="0" applyNumberFormat="1" applyFont="1" applyBorder="1" applyAlignment="1">
      <alignment horizontal="left" vertical="center"/>
    </xf>
    <xf numFmtId="1" fontId="34" fillId="11" borderId="1" xfId="0" applyNumberFormat="1" applyFont="1" applyFill="1" applyBorder="1" applyAlignment="1">
      <alignment horizontal="center" vertical="center"/>
    </xf>
    <xf numFmtId="49" fontId="42" fillId="11" borderId="10" xfId="0" applyNumberFormat="1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1" borderId="12" xfId="0" applyFont="1" applyFill="1" applyBorder="1" applyAlignment="1">
      <alignment horizontal="center" vertical="center"/>
    </xf>
    <xf numFmtId="164" fontId="42" fillId="11" borderId="13" xfId="4" applyFont="1" applyFill="1" applyBorder="1" applyAlignment="1">
      <alignment horizontal="center" vertical="center"/>
    </xf>
    <xf numFmtId="164" fontId="42" fillId="11" borderId="12" xfId="4" applyFont="1" applyFill="1" applyBorder="1" applyAlignment="1">
      <alignment horizontal="center" vertical="center"/>
    </xf>
    <xf numFmtId="164" fontId="42" fillId="11" borderId="12" xfId="4" applyFont="1" applyFill="1" applyBorder="1" applyAlignment="1">
      <alignment vertical="center"/>
    </xf>
    <xf numFmtId="43" fontId="44" fillId="0" borderId="12" xfId="1" applyFont="1" applyBorder="1" applyAlignment="1">
      <alignment horizontal="center" vertical="center"/>
    </xf>
    <xf numFmtId="43" fontId="44" fillId="0" borderId="12" xfId="1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/>
    </xf>
    <xf numFmtId="2" fontId="42" fillId="11" borderId="10" xfId="0" applyNumberFormat="1" applyFont="1" applyFill="1" applyBorder="1" applyAlignment="1">
      <alignment vertical="center"/>
    </xf>
    <xf numFmtId="43" fontId="44" fillId="0" borderId="10" xfId="1" applyFont="1" applyBorder="1" applyAlignment="1">
      <alignment horizontal="center" vertical="center"/>
    </xf>
    <xf numFmtId="165" fontId="44" fillId="0" borderId="13" xfId="4" applyNumberFormat="1" applyFont="1" applyBorder="1" applyAlignment="1">
      <alignment horizontal="center" vertical="center"/>
    </xf>
    <xf numFmtId="9" fontId="44" fillId="0" borderId="12" xfId="2" applyFont="1" applyBorder="1" applyAlignment="1">
      <alignment vertical="center"/>
    </xf>
    <xf numFmtId="2" fontId="34" fillId="0" borderId="0" xfId="0" applyNumberFormat="1" applyFont="1"/>
    <xf numFmtId="1" fontId="42" fillId="11" borderId="12" xfId="0" applyNumberFormat="1" applyFont="1" applyFill="1" applyBorder="1" applyAlignment="1">
      <alignment horizontal="center" vertical="center"/>
    </xf>
    <xf numFmtId="2" fontId="44" fillId="0" borderId="0" xfId="0" applyNumberFormat="1" applyFont="1"/>
    <xf numFmtId="0" fontId="44" fillId="0" borderId="0" xfId="0" applyFont="1" applyBorder="1"/>
    <xf numFmtId="0" fontId="44" fillId="0" borderId="0" xfId="0" applyFont="1"/>
    <xf numFmtId="49" fontId="48" fillId="11" borderId="12" xfId="0" applyNumberFormat="1" applyFont="1" applyFill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49" fontId="35" fillId="11" borderId="12" xfId="0" applyNumberFormat="1" applyFont="1" applyFill="1" applyBorder="1" applyAlignment="1">
      <alignment horizontal="left" vertical="center"/>
    </xf>
    <xf numFmtId="2" fontId="35" fillId="0" borderId="1" xfId="4" applyNumberFormat="1" applyFont="1" applyBorder="1" applyAlignment="1">
      <alignment horizontal="center" vertical="center" wrapText="1"/>
    </xf>
    <xf numFmtId="43" fontId="35" fillId="0" borderId="1" xfId="1" applyFont="1" applyBorder="1" applyAlignment="1">
      <alignment horizontal="center" vertical="center"/>
    </xf>
    <xf numFmtId="43" fontId="35" fillId="0" borderId="1" xfId="1" applyFont="1" applyBorder="1" applyAlignment="1">
      <alignment horizontal="center" vertical="center" wrapText="1"/>
    </xf>
    <xf numFmtId="165" fontId="35" fillId="0" borderId="1" xfId="4" applyNumberFormat="1" applyFont="1" applyBorder="1" applyAlignment="1">
      <alignment horizontal="center" vertical="center"/>
    </xf>
    <xf numFmtId="9" fontId="35" fillId="0" borderId="1" xfId="2" applyFont="1" applyBorder="1" applyAlignment="1">
      <alignment vertical="center"/>
    </xf>
    <xf numFmtId="2" fontId="34" fillId="11" borderId="1" xfId="0" applyNumberFormat="1" applyFont="1" applyFill="1" applyBorder="1" applyAlignment="1">
      <alignment vertical="center"/>
    </xf>
    <xf numFmtId="49" fontId="35" fillId="0" borderId="1" xfId="0" applyNumberFormat="1" applyFont="1" applyBorder="1" applyAlignment="1">
      <alignment horizontal="left" vertical="center"/>
    </xf>
    <xf numFmtId="2" fontId="35" fillId="0" borderId="1" xfId="0" applyNumberFormat="1" applyFont="1" applyBorder="1" applyAlignment="1">
      <alignment horizontal="center" vertical="center"/>
    </xf>
    <xf numFmtId="2" fontId="35" fillId="0" borderId="1" xfId="0" applyNumberFormat="1" applyFont="1" applyBorder="1" applyAlignment="1">
      <alignment vertical="center"/>
    </xf>
    <xf numFmtId="43" fontId="48" fillId="0" borderId="1" xfId="1" applyFont="1" applyBorder="1" applyAlignment="1">
      <alignment horizontal="center" vertical="center"/>
    </xf>
    <xf numFmtId="43" fontId="48" fillId="0" borderId="1" xfId="1" applyFont="1" applyBorder="1" applyAlignment="1">
      <alignment horizontal="center" vertical="center" wrapText="1"/>
    </xf>
    <xf numFmtId="165" fontId="48" fillId="0" borderId="1" xfId="4" applyNumberFormat="1" applyFont="1" applyBorder="1" applyAlignment="1">
      <alignment horizontal="center" vertical="center"/>
    </xf>
    <xf numFmtId="9" fontId="48" fillId="0" borderId="1" xfId="2" applyFont="1" applyBorder="1" applyAlignment="1">
      <alignment vertical="center"/>
    </xf>
    <xf numFmtId="43" fontId="42" fillId="0" borderId="1" xfId="1" applyFont="1" applyBorder="1" applyAlignment="1">
      <alignment horizontal="center" vertical="center"/>
    </xf>
    <xf numFmtId="2" fontId="31" fillId="11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wrapText="1"/>
    </xf>
    <xf numFmtId="0" fontId="50" fillId="0" borderId="2" xfId="0" applyFont="1" applyBorder="1" applyAlignment="1">
      <alignment wrapText="1"/>
    </xf>
    <xf numFmtId="168" fontId="36" fillId="11" borderId="22" xfId="0" applyNumberFormat="1" applyFont="1" applyFill="1" applyBorder="1" applyAlignment="1">
      <alignment horizontal="center" vertical="center"/>
    </xf>
    <xf numFmtId="168" fontId="36" fillId="11" borderId="28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8" fontId="24" fillId="0" borderId="15" xfId="3" applyFont="1" applyFill="1" applyBorder="1" applyAlignment="1">
      <alignment horizontal="center" vertical="center"/>
    </xf>
    <xf numFmtId="168" fontId="25" fillId="0" borderId="1" xfId="3" applyFont="1" applyFill="1" applyBorder="1" applyAlignment="1">
      <alignment horizontal="center" vertical="center"/>
    </xf>
    <xf numFmtId="168" fontId="24" fillId="0" borderId="13" xfId="3" applyFont="1" applyFill="1" applyBorder="1" applyAlignment="1">
      <alignment horizontal="center" vertical="center"/>
    </xf>
    <xf numFmtId="168" fontId="20" fillId="0" borderId="1" xfId="3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1" fillId="10" borderId="1" xfId="0" applyFont="1" applyFill="1" applyBorder="1" applyAlignment="1">
      <alignment horizontal="center" vertical="center"/>
    </xf>
    <xf numFmtId="0" fontId="51" fillId="10" borderId="1" xfId="0" applyFont="1" applyFill="1" applyBorder="1" applyAlignment="1">
      <alignment horizontal="center"/>
    </xf>
    <xf numFmtId="49" fontId="31" fillId="10" borderId="1" xfId="0" applyNumberFormat="1" applyFont="1" applyFill="1" applyBorder="1" applyAlignment="1">
      <alignment horizontal="left" vertical="center"/>
    </xf>
    <xf numFmtId="2" fontId="34" fillId="10" borderId="1" xfId="4" applyNumberFormat="1" applyFont="1" applyFill="1" applyBorder="1" applyAlignment="1">
      <alignment horizontal="center" vertical="center" wrapText="1"/>
    </xf>
    <xf numFmtId="2" fontId="34" fillId="10" borderId="1" xfId="0" applyNumberFormat="1" applyFont="1" applyFill="1" applyBorder="1" applyAlignment="1">
      <alignment vertical="center"/>
    </xf>
    <xf numFmtId="2" fontId="31" fillId="10" borderId="1" xfId="4" applyNumberFormat="1" applyFont="1" applyFill="1" applyBorder="1" applyAlignment="1">
      <alignment horizontal="left" vertical="center" wrapText="1"/>
    </xf>
    <xf numFmtId="165" fontId="31" fillId="10" borderId="1" xfId="1" applyNumberFormat="1" applyFont="1" applyFill="1" applyBorder="1" applyAlignment="1">
      <alignment horizontal="center" vertical="center" wrapText="1"/>
    </xf>
    <xf numFmtId="165" fontId="31" fillId="10" borderId="1" xfId="4" applyNumberFormat="1" applyFont="1" applyFill="1" applyBorder="1" applyAlignment="1">
      <alignment horizontal="center" vertical="center"/>
    </xf>
    <xf numFmtId="10" fontId="31" fillId="10" borderId="1" xfId="2" applyNumberFormat="1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10" fontId="31" fillId="0" borderId="1" xfId="2" applyNumberFormat="1" applyFont="1" applyBorder="1" applyAlignment="1">
      <alignment vertical="center"/>
    </xf>
    <xf numFmtId="0" fontId="51" fillId="0" borderId="1" xfId="0" applyFont="1" applyBorder="1" applyAlignment="1">
      <alignment horizontal="center"/>
    </xf>
    <xf numFmtId="2" fontId="31" fillId="0" borderId="1" xfId="4" applyNumberFormat="1" applyFont="1" applyBorder="1" applyAlignment="1">
      <alignment horizontal="left" vertical="center" wrapText="1"/>
    </xf>
    <xf numFmtId="165" fontId="31" fillId="0" borderId="1" xfId="1" applyNumberFormat="1" applyFont="1" applyBorder="1" applyAlignment="1">
      <alignment horizontal="center" vertical="center" wrapText="1"/>
    </xf>
    <xf numFmtId="164" fontId="34" fillId="0" borderId="1" xfId="4" applyFont="1" applyBorder="1" applyAlignment="1">
      <alignment horizontal="center" vertical="center"/>
    </xf>
    <xf numFmtId="10" fontId="34" fillId="0" borderId="1" xfId="2" applyNumberFormat="1" applyFont="1" applyBorder="1" applyAlignment="1">
      <alignment vertical="center"/>
    </xf>
    <xf numFmtId="2" fontId="34" fillId="0" borderId="0" xfId="4" applyNumberFormat="1" applyFont="1" applyAlignment="1">
      <alignment horizontal="left" vertical="center" wrapText="1"/>
    </xf>
    <xf numFmtId="164" fontId="34" fillId="0" borderId="0" xfId="4" applyFont="1" applyAlignment="1">
      <alignment vertical="center"/>
    </xf>
    <xf numFmtId="0" fontId="51" fillId="0" borderId="0" xfId="0" applyFont="1" applyAlignment="1">
      <alignment horizontal="left"/>
    </xf>
    <xf numFmtId="49" fontId="31" fillId="0" borderId="0" xfId="0" applyNumberFormat="1" applyFont="1" applyAlignment="1">
      <alignment horizontal="left" vertical="center"/>
    </xf>
    <xf numFmtId="2" fontId="34" fillId="0" borderId="0" xfId="0" applyNumberFormat="1" applyFont="1" applyAlignment="1">
      <alignment vertical="center"/>
    </xf>
    <xf numFmtId="0" fontId="52" fillId="0" borderId="0" xfId="0" applyFont="1" applyAlignment="1">
      <alignment horizontal="center"/>
    </xf>
    <xf numFmtId="1" fontId="34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2" fontId="34" fillId="0" borderId="1" xfId="0" applyNumberFormat="1" applyFont="1" applyBorder="1" applyAlignment="1">
      <alignment horizontal="left" vertical="center"/>
    </xf>
    <xf numFmtId="2" fontId="35" fillId="11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3" fontId="46" fillId="0" borderId="0" xfId="1" applyFont="1" applyAlignment="1">
      <alignment horizontal="center" vertical="center"/>
    </xf>
    <xf numFmtId="43" fontId="31" fillId="10" borderId="8" xfId="1" applyFont="1" applyFill="1" applyBorder="1" applyAlignment="1">
      <alignment horizontal="center" vertical="center"/>
    </xf>
    <xf numFmtId="43" fontId="31" fillId="10" borderId="9" xfId="1" applyFont="1" applyFill="1" applyBorder="1" applyAlignment="1">
      <alignment horizontal="center" vertical="center"/>
    </xf>
    <xf numFmtId="43" fontId="31" fillId="10" borderId="10" xfId="1" applyFont="1" applyFill="1" applyBorder="1" applyAlignment="1">
      <alignment horizontal="center" vertical="center"/>
    </xf>
    <xf numFmtId="43" fontId="31" fillId="11" borderId="10" xfId="1" applyFont="1" applyFill="1" applyBorder="1" applyAlignment="1">
      <alignment horizontal="center" vertical="center"/>
    </xf>
    <xf numFmtId="43" fontId="31" fillId="11" borderId="1" xfId="1" applyFont="1" applyFill="1" applyBorder="1" applyAlignment="1">
      <alignment horizontal="center" vertical="center"/>
    </xf>
    <xf numFmtId="43" fontId="44" fillId="0" borderId="10" xfId="1" applyFont="1" applyBorder="1" applyAlignment="1">
      <alignment horizontal="center" vertical="center" wrapText="1"/>
    </xf>
    <xf numFmtId="43" fontId="42" fillId="11" borderId="10" xfId="1" applyFont="1" applyFill="1" applyBorder="1" applyAlignment="1">
      <alignment horizontal="center" vertical="center"/>
    </xf>
    <xf numFmtId="43" fontId="42" fillId="11" borderId="12" xfId="1" applyFont="1" applyFill="1" applyBorder="1" applyAlignment="1">
      <alignment vertical="center"/>
    </xf>
    <xf numFmtId="43" fontId="42" fillId="0" borderId="1" xfId="1" applyFont="1" applyBorder="1" applyAlignment="1">
      <alignment horizontal="center" vertical="center" wrapText="1"/>
    </xf>
    <xf numFmtId="43" fontId="31" fillId="10" borderId="1" xfId="1" applyFont="1" applyFill="1" applyBorder="1" applyAlignment="1">
      <alignment horizontal="center" vertical="center" wrapText="1"/>
    </xf>
    <xf numFmtId="43" fontId="31" fillId="10" borderId="1" xfId="1" applyFont="1" applyFill="1" applyBorder="1" applyAlignment="1">
      <alignment horizontal="center" vertical="center"/>
    </xf>
    <xf numFmtId="43" fontId="44" fillId="0" borderId="0" xfId="1" applyFont="1" applyAlignment="1">
      <alignment horizontal="left" vertical="center" wrapText="1"/>
    </xf>
    <xf numFmtId="43" fontId="34" fillId="0" borderId="0" xfId="1" applyFont="1" applyAlignment="1">
      <alignment horizontal="left" vertical="center" wrapText="1"/>
    </xf>
    <xf numFmtId="43" fontId="34" fillId="0" borderId="0" xfId="1" applyFont="1" applyAlignment="1">
      <alignment vertical="center"/>
    </xf>
    <xf numFmtId="43" fontId="44" fillId="0" borderId="0" xfId="1" applyFont="1" applyAlignment="1">
      <alignment vertical="center"/>
    </xf>
    <xf numFmtId="49" fontId="34" fillId="11" borderId="1" xfId="0" applyNumberFormat="1" applyFont="1" applyFill="1" applyBorder="1" applyAlignment="1">
      <alignment horizontal="left" vertical="center"/>
    </xf>
    <xf numFmtId="2" fontId="38" fillId="11" borderId="1" xfId="2" applyNumberFormat="1" applyFont="1" applyFill="1" applyBorder="1" applyAlignment="1">
      <alignment horizontal="center" vertical="center"/>
    </xf>
    <xf numFmtId="2" fontId="38" fillId="11" borderId="16" xfId="2" applyNumberFormat="1" applyFont="1" applyFill="1" applyBorder="1" applyAlignment="1">
      <alignment horizontal="center" vertical="center"/>
    </xf>
    <xf numFmtId="164" fontId="36" fillId="11" borderId="5" xfId="4" applyFont="1" applyFill="1" applyBorder="1" applyAlignment="1">
      <alignment horizontal="center" vertical="center"/>
    </xf>
    <xf numFmtId="10" fontId="38" fillId="11" borderId="16" xfId="2" applyNumberFormat="1" applyFont="1" applyFill="1" applyBorder="1" applyAlignment="1">
      <alignment horizontal="center" vertical="center"/>
    </xf>
    <xf numFmtId="49" fontId="2" fillId="11" borderId="6" xfId="0" applyNumberFormat="1" applyFont="1" applyFill="1" applyBorder="1" applyAlignment="1"/>
    <xf numFmtId="168" fontId="36" fillId="11" borderId="10" xfId="0" applyNumberFormat="1" applyFont="1" applyFill="1" applyBorder="1" applyAlignment="1">
      <alignment vertical="center"/>
    </xf>
    <xf numFmtId="168" fontId="36" fillId="11" borderId="11" xfId="0" applyNumberFormat="1" applyFont="1" applyFill="1" applyBorder="1" applyAlignment="1">
      <alignment vertical="center"/>
    </xf>
    <xf numFmtId="168" fontId="36" fillId="11" borderId="13" xfId="0" applyNumberFormat="1" applyFont="1" applyFill="1" applyBorder="1" applyAlignment="1">
      <alignment horizontal="center" vertical="center"/>
    </xf>
    <xf numFmtId="0" fontId="38" fillId="11" borderId="37" xfId="0" applyNumberFormat="1" applyFont="1" applyFill="1" applyBorder="1"/>
    <xf numFmtId="168" fontId="38" fillId="11" borderId="38" xfId="0" applyNumberFormat="1" applyFont="1" applyFill="1" applyBorder="1" applyAlignment="1">
      <alignment horizontal="left" vertical="center"/>
    </xf>
    <xf numFmtId="168" fontId="38" fillId="11" borderId="38" xfId="0" applyNumberFormat="1" applyFont="1" applyFill="1" applyBorder="1"/>
    <xf numFmtId="168" fontId="38" fillId="11" borderId="39" xfId="0" applyNumberFormat="1" applyFont="1" applyFill="1" applyBorder="1"/>
    <xf numFmtId="164" fontId="38" fillId="11" borderId="16" xfId="4" applyFont="1" applyFill="1" applyBorder="1" applyAlignment="1">
      <alignment horizontal="center" vertical="center"/>
    </xf>
    <xf numFmtId="171" fontId="38" fillId="11" borderId="25" xfId="0" applyNumberFormat="1" applyFont="1" applyFill="1" applyBorder="1" applyAlignment="1">
      <alignment horizontal="center" vertical="center"/>
    </xf>
    <xf numFmtId="164" fontId="38" fillId="11" borderId="0" xfId="4" applyFont="1" applyFill="1"/>
    <xf numFmtId="171" fontId="36" fillId="11" borderId="26" xfId="0" applyNumberFormat="1" applyFont="1" applyFill="1" applyBorder="1" applyAlignment="1">
      <alignment horizontal="center" vertical="center"/>
    </xf>
    <xf numFmtId="164" fontId="36" fillId="11" borderId="7" xfId="4" applyFont="1" applyFill="1" applyBorder="1" applyAlignment="1">
      <alignment horizontal="center" vertical="center"/>
    </xf>
    <xf numFmtId="1" fontId="48" fillId="11" borderId="1" xfId="0" applyNumberFormat="1" applyFont="1" applyFill="1" applyBorder="1" applyAlignment="1">
      <alignment horizontal="center" vertical="center"/>
    </xf>
    <xf numFmtId="43" fontId="34" fillId="11" borderId="12" xfId="1" applyFont="1" applyFill="1" applyBorder="1" applyAlignment="1">
      <alignment vertical="center"/>
    </xf>
    <xf numFmtId="43" fontId="35" fillId="0" borderId="1" xfId="1" applyFont="1" applyBorder="1" applyAlignment="1">
      <alignment vertical="center"/>
    </xf>
    <xf numFmtId="43" fontId="42" fillId="11" borderId="10" xfId="1" applyFont="1" applyFill="1" applyBorder="1" applyAlignment="1">
      <alignment vertical="center"/>
    </xf>
    <xf numFmtId="43" fontId="31" fillId="0" borderId="1" xfId="1" applyFont="1" applyBorder="1" applyAlignment="1">
      <alignment vertical="center"/>
    </xf>
    <xf numFmtId="43" fontId="35" fillId="11" borderId="12" xfId="1" applyFont="1" applyFill="1" applyBorder="1" applyAlignment="1">
      <alignment vertical="center"/>
    </xf>
    <xf numFmtId="43" fontId="34" fillId="0" borderId="1" xfId="1" applyFont="1" applyBorder="1" applyAlignment="1">
      <alignment vertical="center"/>
    </xf>
    <xf numFmtId="43" fontId="42" fillId="0" borderId="1" xfId="1" applyFont="1" applyBorder="1" applyAlignment="1">
      <alignment vertical="center"/>
    </xf>
    <xf numFmtId="43" fontId="37" fillId="0" borderId="0" xfId="1" applyFont="1" applyAlignment="1">
      <alignment horizontal="right"/>
    </xf>
    <xf numFmtId="43" fontId="42" fillId="0" borderId="1" xfId="1" applyFont="1" applyBorder="1" applyAlignment="1">
      <alignment horizontal="left" vertical="center" wrapText="1"/>
    </xf>
    <xf numFmtId="43" fontId="31" fillId="10" borderId="1" xfId="1" applyFont="1" applyFill="1" applyBorder="1" applyAlignment="1">
      <alignment horizontal="left" vertical="center" wrapText="1"/>
    </xf>
    <xf numFmtId="43" fontId="31" fillId="0" borderId="1" xfId="1" applyFont="1" applyBorder="1" applyAlignment="1">
      <alignment horizontal="left" vertical="center" wrapText="1"/>
    </xf>
    <xf numFmtId="43" fontId="34" fillId="0" borderId="1" xfId="1" applyFont="1" applyBorder="1" applyAlignment="1">
      <alignment horizontal="left" vertical="center" wrapText="1"/>
    </xf>
    <xf numFmtId="0" fontId="31" fillId="14" borderId="1" xfId="0" applyFont="1" applyFill="1" applyBorder="1" applyAlignment="1">
      <alignment horizontal="center" vertical="center"/>
    </xf>
    <xf numFmtId="1" fontId="34" fillId="14" borderId="1" xfId="0" applyNumberFormat="1" applyFont="1" applyFill="1" applyBorder="1" applyAlignment="1">
      <alignment horizontal="center" vertical="center"/>
    </xf>
    <xf numFmtId="49" fontId="31" fillId="14" borderId="1" xfId="0" applyNumberFormat="1" applyFont="1" applyFill="1" applyBorder="1" applyAlignment="1">
      <alignment horizontal="left" vertical="center"/>
    </xf>
    <xf numFmtId="2" fontId="35" fillId="14" borderId="1" xfId="0" applyNumberFormat="1" applyFont="1" applyFill="1" applyBorder="1" applyAlignment="1">
      <alignment horizontal="center" vertical="center"/>
    </xf>
    <xf numFmtId="2" fontId="35" fillId="14" borderId="1" xfId="0" applyNumberFormat="1" applyFont="1" applyFill="1" applyBorder="1" applyAlignment="1">
      <alignment vertical="center"/>
    </xf>
    <xf numFmtId="43" fontId="35" fillId="14" borderId="1" xfId="1" applyFont="1" applyFill="1" applyBorder="1" applyAlignment="1">
      <alignment vertical="center"/>
    </xf>
    <xf numFmtId="43" fontId="48" fillId="14" borderId="1" xfId="1" applyFont="1" applyFill="1" applyBorder="1" applyAlignment="1">
      <alignment horizontal="center" vertical="center"/>
    </xf>
    <xf numFmtId="0" fontId="34" fillId="14" borderId="0" xfId="0" applyFont="1" applyFill="1"/>
    <xf numFmtId="0" fontId="34" fillId="14" borderId="0" xfId="0" applyFont="1" applyFill="1" applyBorder="1"/>
    <xf numFmtId="43" fontId="35" fillId="14" borderId="1" xfId="1" applyFont="1" applyFill="1" applyBorder="1" applyAlignment="1">
      <alignment horizontal="center" vertical="center"/>
    </xf>
    <xf numFmtId="43" fontId="35" fillId="14" borderId="1" xfId="1" applyFont="1" applyFill="1" applyBorder="1" applyAlignment="1">
      <alignment horizontal="center" vertical="center" wrapText="1"/>
    </xf>
    <xf numFmtId="165" fontId="35" fillId="14" borderId="1" xfId="4" applyNumberFormat="1" applyFont="1" applyFill="1" applyBorder="1" applyAlignment="1">
      <alignment horizontal="center" vertical="center"/>
    </xf>
    <xf numFmtId="9" fontId="35" fillId="14" borderId="1" xfId="2" applyFont="1" applyFill="1" applyBorder="1" applyAlignment="1">
      <alignment vertical="center"/>
    </xf>
    <xf numFmtId="0" fontId="48" fillId="14" borderId="1" xfId="0" applyFont="1" applyFill="1" applyBorder="1" applyAlignment="1">
      <alignment horizontal="center" vertical="center"/>
    </xf>
    <xf numFmtId="2" fontId="31" fillId="14" borderId="1" xfId="0" applyNumberFormat="1" applyFont="1" applyFill="1" applyBorder="1" applyAlignment="1">
      <alignment horizontal="center" vertical="center"/>
    </xf>
    <xf numFmtId="2" fontId="31" fillId="14" borderId="1" xfId="0" applyNumberFormat="1" applyFont="1" applyFill="1" applyBorder="1" applyAlignment="1">
      <alignment vertical="center"/>
    </xf>
    <xf numFmtId="43" fontId="31" fillId="14" borderId="1" xfId="1" applyFont="1" applyFill="1" applyBorder="1" applyAlignment="1">
      <alignment vertical="center"/>
    </xf>
    <xf numFmtId="43" fontId="31" fillId="14" borderId="1" xfId="1" applyFont="1" applyFill="1" applyBorder="1" applyAlignment="1">
      <alignment horizontal="center" vertical="center"/>
    </xf>
    <xf numFmtId="43" fontId="31" fillId="14" borderId="1" xfId="1" applyFont="1" applyFill="1" applyBorder="1" applyAlignment="1">
      <alignment horizontal="center" vertical="center" wrapText="1"/>
    </xf>
    <xf numFmtId="165" fontId="31" fillId="14" borderId="1" xfId="4" applyNumberFormat="1" applyFont="1" applyFill="1" applyBorder="1" applyAlignment="1">
      <alignment horizontal="center" vertical="center"/>
    </xf>
    <xf numFmtId="9" fontId="31" fillId="14" borderId="1" xfId="2" applyFont="1" applyFill="1" applyBorder="1" applyAlignment="1">
      <alignment vertical="center"/>
    </xf>
    <xf numFmtId="1" fontId="31" fillId="14" borderId="1" xfId="0" applyNumberFormat="1" applyFont="1" applyFill="1" applyBorder="1" applyAlignment="1">
      <alignment horizontal="center" vertical="center"/>
    </xf>
    <xf numFmtId="0" fontId="31" fillId="14" borderId="1" xfId="0" applyFont="1" applyFill="1" applyBorder="1" applyAlignment="1">
      <alignment horizontal="left" vertical="center"/>
    </xf>
    <xf numFmtId="4" fontId="31" fillId="14" borderId="1" xfId="0" applyNumberFormat="1" applyFont="1" applyFill="1" applyBorder="1" applyAlignment="1">
      <alignment horizontal="center" vertical="center"/>
    </xf>
    <xf numFmtId="10" fontId="31" fillId="14" borderId="1" xfId="0" applyNumberFormat="1" applyFont="1" applyFill="1" applyBorder="1" applyAlignment="1">
      <alignment horizontal="center" vertical="center"/>
    </xf>
    <xf numFmtId="164" fontId="31" fillId="14" borderId="1" xfId="0" applyNumberFormat="1" applyFont="1" applyFill="1" applyBorder="1" applyAlignment="1">
      <alignment horizontal="center" vertical="center"/>
    </xf>
    <xf numFmtId="49" fontId="31" fillId="14" borderId="12" xfId="0" applyNumberFormat="1" applyFont="1" applyFill="1" applyBorder="1" applyAlignment="1">
      <alignment horizontal="center" vertical="center"/>
    </xf>
    <xf numFmtId="1" fontId="31" fillId="14" borderId="12" xfId="0" applyNumberFormat="1" applyFont="1" applyFill="1" applyBorder="1" applyAlignment="1">
      <alignment horizontal="center" vertical="center"/>
    </xf>
    <xf numFmtId="49" fontId="31" fillId="14" borderId="12" xfId="0" applyNumberFormat="1" applyFont="1" applyFill="1" applyBorder="1" applyAlignment="1">
      <alignment horizontal="left" vertical="center"/>
    </xf>
    <xf numFmtId="49" fontId="42" fillId="14" borderId="10" xfId="0" applyNumberFormat="1" applyFont="1" applyFill="1" applyBorder="1" applyAlignment="1">
      <alignment horizontal="center" vertical="center"/>
    </xf>
    <xf numFmtId="43" fontId="42" fillId="14" borderId="10" xfId="1" applyFont="1" applyFill="1" applyBorder="1" applyAlignment="1">
      <alignment horizontal="center" vertical="center"/>
    </xf>
    <xf numFmtId="0" fontId="42" fillId="14" borderId="10" xfId="0" applyFont="1" applyFill="1" applyBorder="1" applyAlignment="1">
      <alignment horizontal="center" vertical="center"/>
    </xf>
    <xf numFmtId="0" fontId="42" fillId="14" borderId="12" xfId="0" applyFont="1" applyFill="1" applyBorder="1" applyAlignment="1">
      <alignment horizontal="center" vertical="center"/>
    </xf>
    <xf numFmtId="164" fontId="42" fillId="14" borderId="13" xfId="4" applyFont="1" applyFill="1" applyBorder="1" applyAlignment="1">
      <alignment horizontal="center" vertical="center"/>
    </xf>
    <xf numFmtId="164" fontId="42" fillId="14" borderId="12" xfId="4" applyFont="1" applyFill="1" applyBorder="1" applyAlignment="1">
      <alignment horizontal="center" vertical="center"/>
    </xf>
    <xf numFmtId="164" fontId="42" fillId="14" borderId="12" xfId="4" applyFont="1" applyFill="1" applyBorder="1" applyAlignment="1">
      <alignment vertical="center"/>
    </xf>
    <xf numFmtId="2" fontId="35" fillId="14" borderId="0" xfId="0" applyNumberFormat="1" applyFont="1" applyFill="1"/>
    <xf numFmtId="0" fontId="35" fillId="14" borderId="0" xfId="0" applyFont="1" applyFill="1" applyBorder="1"/>
    <xf numFmtId="0" fontId="35" fillId="14" borderId="0" xfId="0" applyFont="1" applyFill="1"/>
    <xf numFmtId="49" fontId="31" fillId="11" borderId="1" xfId="0" applyNumberFormat="1" applyFont="1" applyFill="1" applyBorder="1" applyAlignment="1">
      <alignment horizontal="left" vertical="center"/>
    </xf>
    <xf numFmtId="2" fontId="34" fillId="11" borderId="1" xfId="4" applyNumberFormat="1" applyFont="1" applyFill="1" applyBorder="1" applyAlignment="1">
      <alignment horizontal="center" vertical="center" wrapText="1"/>
    </xf>
    <xf numFmtId="43" fontId="34" fillId="11" borderId="1" xfId="1" applyFont="1" applyFill="1" applyBorder="1" applyAlignment="1">
      <alignment horizontal="center" vertical="center"/>
    </xf>
    <xf numFmtId="43" fontId="34" fillId="11" borderId="1" xfId="1" applyFont="1" applyFill="1" applyBorder="1" applyAlignment="1">
      <alignment horizontal="center" vertical="center" wrapText="1"/>
    </xf>
    <xf numFmtId="165" fontId="34" fillId="11" borderId="1" xfId="4" applyNumberFormat="1" applyFont="1" applyFill="1" applyBorder="1" applyAlignment="1">
      <alignment horizontal="center" vertical="center"/>
    </xf>
    <xf numFmtId="9" fontId="34" fillId="11" borderId="1" xfId="2" applyFont="1" applyFill="1" applyBorder="1" applyAlignment="1">
      <alignment vertical="center"/>
    </xf>
    <xf numFmtId="0" fontId="34" fillId="11" borderId="0" xfId="0" applyFont="1" applyFill="1"/>
    <xf numFmtId="0" fontId="34" fillId="11" borderId="0" xfId="0" applyFont="1" applyFill="1" applyBorder="1"/>
    <xf numFmtId="2" fontId="31" fillId="11" borderId="1" xfId="0" applyNumberFormat="1" applyFont="1" applyFill="1" applyBorder="1" applyAlignment="1">
      <alignment vertical="center"/>
    </xf>
    <xf numFmtId="43" fontId="31" fillId="11" borderId="1" xfId="1" applyFont="1" applyFill="1" applyBorder="1" applyAlignment="1">
      <alignment vertical="center"/>
    </xf>
    <xf numFmtId="43" fontId="31" fillId="11" borderId="1" xfId="1" applyFont="1" applyFill="1" applyBorder="1" applyAlignment="1">
      <alignment horizontal="center" vertical="center" wrapText="1"/>
    </xf>
    <xf numFmtId="165" fontId="31" fillId="11" borderId="1" xfId="4" applyNumberFormat="1" applyFont="1" applyFill="1" applyBorder="1" applyAlignment="1">
      <alignment horizontal="center" vertical="center"/>
    </xf>
    <xf numFmtId="9" fontId="31" fillId="11" borderId="1" xfId="2" applyFont="1" applyFill="1" applyBorder="1" applyAlignment="1">
      <alignment vertical="center"/>
    </xf>
    <xf numFmtId="43" fontId="34" fillId="11" borderId="1" xfId="1" applyFont="1" applyFill="1" applyBorder="1" applyAlignment="1">
      <alignment vertical="center"/>
    </xf>
    <xf numFmtId="49" fontId="2" fillId="11" borderId="5" xfId="0" applyNumberFormat="1" applyFont="1" applyFill="1" applyBorder="1" applyAlignment="1">
      <alignment horizontal="center" vertical="center"/>
    </xf>
    <xf numFmtId="49" fontId="2" fillId="11" borderId="6" xfId="0" applyNumberFormat="1" applyFont="1" applyFill="1" applyBorder="1" applyAlignment="1">
      <alignment horizontal="center" vertical="center"/>
    </xf>
    <xf numFmtId="49" fontId="2" fillId="11" borderId="7" xfId="0" applyNumberFormat="1" applyFont="1" applyFill="1" applyBorder="1" applyAlignment="1">
      <alignment horizontal="center" vertical="center"/>
    </xf>
    <xf numFmtId="168" fontId="36" fillId="11" borderId="23" xfId="0" applyNumberFormat="1" applyFont="1" applyFill="1" applyBorder="1" applyAlignment="1">
      <alignment horizontal="center" vertical="center"/>
    </xf>
    <xf numFmtId="168" fontId="36" fillId="11" borderId="24" xfId="0" applyNumberFormat="1" applyFont="1" applyFill="1" applyBorder="1" applyAlignment="1">
      <alignment horizontal="center" vertical="center"/>
    </xf>
    <xf numFmtId="168" fontId="36" fillId="11" borderId="5" xfId="0" applyNumberFormat="1" applyFont="1" applyFill="1" applyBorder="1" applyAlignment="1">
      <alignment horizontal="center" vertical="center"/>
    </xf>
    <xf numFmtId="168" fontId="36" fillId="11" borderId="7" xfId="0" applyNumberFormat="1" applyFont="1" applyFill="1" applyBorder="1" applyAlignment="1">
      <alignment horizontal="center" vertical="center"/>
    </xf>
    <xf numFmtId="49" fontId="36" fillId="11" borderId="35" xfId="0" applyNumberFormat="1" applyFont="1" applyFill="1" applyBorder="1" applyAlignment="1">
      <alignment horizontal="center" vertical="center"/>
    </xf>
    <xf numFmtId="49" fontId="36" fillId="11" borderId="25" xfId="0" applyNumberFormat="1" applyFont="1" applyFill="1" applyBorder="1" applyAlignment="1">
      <alignment horizontal="center" vertical="center"/>
    </xf>
    <xf numFmtId="49" fontId="36" fillId="11" borderId="27" xfId="0" applyNumberFormat="1" applyFont="1" applyFill="1" applyBorder="1" applyAlignment="1">
      <alignment horizontal="center" vertical="center"/>
    </xf>
    <xf numFmtId="168" fontId="36" fillId="11" borderId="36" xfId="0" applyNumberFormat="1" applyFont="1" applyFill="1" applyBorder="1" applyAlignment="1">
      <alignment horizontal="center" vertical="center"/>
    </xf>
    <xf numFmtId="168" fontId="36" fillId="11" borderId="26" xfId="0" applyNumberFormat="1" applyFont="1" applyFill="1" applyBorder="1" applyAlignment="1">
      <alignment horizontal="center" vertical="center"/>
    </xf>
    <xf numFmtId="168" fontId="36" fillId="11" borderId="28" xfId="0" applyNumberFormat="1" applyFont="1" applyFill="1" applyBorder="1" applyAlignment="1">
      <alignment horizontal="center" vertical="center"/>
    </xf>
    <xf numFmtId="164" fontId="36" fillId="11" borderId="36" xfId="4" applyFont="1" applyFill="1" applyBorder="1" applyAlignment="1">
      <alignment horizontal="center" vertical="center"/>
    </xf>
    <xf numFmtId="164" fontId="36" fillId="11" borderId="26" xfId="4" applyFont="1" applyFill="1" applyBorder="1" applyAlignment="1">
      <alignment horizontal="center" vertical="center"/>
    </xf>
    <xf numFmtId="164" fontId="36" fillId="11" borderId="28" xfId="4" applyFont="1" applyFill="1" applyBorder="1" applyAlignment="1">
      <alignment horizontal="center" vertical="center"/>
    </xf>
    <xf numFmtId="168" fontId="36" fillId="11" borderId="22" xfId="0" applyNumberFormat="1" applyFont="1" applyFill="1" applyBorder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10" fontId="35" fillId="0" borderId="0" xfId="2" applyNumberFormat="1" applyFont="1" applyBorder="1" applyAlignment="1">
      <alignment horizontal="center" vertical="center"/>
    </xf>
    <xf numFmtId="164" fontId="31" fillId="10" borderId="14" xfId="4" applyFont="1" applyFill="1" applyBorder="1" applyAlignment="1">
      <alignment horizontal="center" vertical="center"/>
    </xf>
    <xf numFmtId="164" fontId="31" fillId="10" borderId="13" xfId="4" applyFont="1" applyFill="1" applyBorder="1" applyAlignment="1">
      <alignment horizontal="center" vertical="center"/>
    </xf>
    <xf numFmtId="164" fontId="31" fillId="10" borderId="16" xfId="4" applyFont="1" applyFill="1" applyBorder="1" applyAlignment="1">
      <alignment horizontal="center" vertical="center"/>
    </xf>
    <xf numFmtId="164" fontId="31" fillId="10" borderId="12" xfId="4" applyFont="1" applyFill="1" applyBorder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0" fontId="31" fillId="1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164" fontId="31" fillId="10" borderId="4" xfId="4" applyFont="1" applyFill="1" applyBorder="1" applyAlignment="1">
      <alignment horizontal="center" vertical="center"/>
    </xf>
    <xf numFmtId="164" fontId="31" fillId="10" borderId="15" xfId="4" applyFont="1" applyFill="1" applyBorder="1" applyAlignment="1">
      <alignment horizontal="center" vertical="center"/>
    </xf>
    <xf numFmtId="2" fontId="53" fillId="0" borderId="0" xfId="4" applyNumberFormat="1" applyFont="1" applyAlignment="1">
      <alignment horizontal="center" vertical="center" wrapText="1"/>
    </xf>
    <xf numFmtId="49" fontId="31" fillId="10" borderId="8" xfId="0" applyNumberFormat="1" applyFont="1" applyFill="1" applyBorder="1" applyAlignment="1">
      <alignment horizontal="center" vertical="center"/>
    </xf>
    <xf numFmtId="49" fontId="31" fillId="10" borderId="9" xfId="0" applyNumberFormat="1" applyFont="1" applyFill="1" applyBorder="1" applyAlignment="1">
      <alignment horizontal="center" vertical="center"/>
    </xf>
    <xf numFmtId="49" fontId="31" fillId="10" borderId="10" xfId="0" applyNumberFormat="1" applyFont="1" applyFill="1" applyBorder="1" applyAlignment="1">
      <alignment horizontal="center" vertical="center"/>
    </xf>
    <xf numFmtId="49" fontId="31" fillId="10" borderId="16" xfId="0" applyNumberFormat="1" applyFont="1" applyFill="1" applyBorder="1" applyAlignment="1">
      <alignment horizontal="center" vertical="center"/>
    </xf>
    <xf numFmtId="49" fontId="31" fillId="10" borderId="18" xfId="0" applyNumberFormat="1" applyFont="1" applyFill="1" applyBorder="1" applyAlignment="1">
      <alignment horizontal="center" vertical="center"/>
    </xf>
    <xf numFmtId="49" fontId="31" fillId="10" borderId="12" xfId="0" applyNumberFormat="1" applyFont="1" applyFill="1" applyBorder="1" applyAlignment="1">
      <alignment horizontal="center" vertical="center"/>
    </xf>
    <xf numFmtId="1" fontId="31" fillId="10" borderId="16" xfId="0" applyNumberFormat="1" applyFont="1" applyFill="1" applyBorder="1" applyAlignment="1">
      <alignment horizontal="center" vertical="center"/>
    </xf>
    <xf numFmtId="1" fontId="31" fillId="10" borderId="18" xfId="0" applyNumberFormat="1" applyFont="1" applyFill="1" applyBorder="1" applyAlignment="1">
      <alignment horizontal="center" vertical="center"/>
    </xf>
    <xf numFmtId="1" fontId="31" fillId="10" borderId="12" xfId="0" applyNumberFormat="1" applyFont="1" applyFill="1" applyBorder="1" applyAlignment="1">
      <alignment horizontal="center" vertical="center"/>
    </xf>
    <xf numFmtId="168" fontId="7" fillId="0" borderId="0" xfId="15" applyFont="1" applyBorder="1" applyAlignment="1">
      <alignment horizontal="left" vertical="center" wrapText="1"/>
    </xf>
    <xf numFmtId="168" fontId="6" fillId="0" borderId="3" xfId="15" applyFont="1" applyBorder="1" applyAlignment="1">
      <alignment horizontal="center" vertical="center" wrapText="1"/>
    </xf>
    <xf numFmtId="168" fontId="6" fillId="0" borderId="4" xfId="15" applyFont="1" applyBorder="1" applyAlignment="1">
      <alignment horizontal="center" vertical="center" wrapText="1"/>
    </xf>
    <xf numFmtId="168" fontId="6" fillId="10" borderId="3" xfId="15" applyFont="1" applyFill="1" applyBorder="1" applyAlignment="1">
      <alignment horizontal="center" vertical="center" wrapText="1"/>
    </xf>
    <xf numFmtId="168" fontId="6" fillId="10" borderId="4" xfId="15" applyFont="1" applyFill="1" applyBorder="1" applyAlignment="1">
      <alignment horizontal="center" vertical="center" wrapText="1"/>
    </xf>
    <xf numFmtId="168" fontId="7" fillId="0" borderId="2" xfId="15" applyFont="1" applyBorder="1" applyAlignment="1">
      <alignment horizontal="center" vertical="center" wrapText="1"/>
    </xf>
    <xf numFmtId="168" fontId="34" fillId="0" borderId="2" xfId="15" applyFont="1" applyBorder="1" applyAlignment="1">
      <alignment horizontal="left" vertical="center" wrapText="1"/>
    </xf>
    <xf numFmtId="168" fontId="6" fillId="10" borderId="8" xfId="15" applyFont="1" applyFill="1" applyBorder="1" applyAlignment="1">
      <alignment horizontal="center" vertical="center" wrapText="1"/>
    </xf>
    <xf numFmtId="168" fontId="6" fillId="10" borderId="2" xfId="15" applyFont="1" applyFill="1" applyBorder="1" applyAlignment="1">
      <alignment horizontal="center" vertical="center" wrapText="1"/>
    </xf>
    <xf numFmtId="168" fontId="7" fillId="0" borderId="0" xfId="15" applyFont="1" applyBorder="1" applyAlignment="1">
      <alignment vertical="center" wrapText="1"/>
    </xf>
    <xf numFmtId="168" fontId="7" fillId="0" borderId="11" xfId="15" applyFont="1" applyBorder="1" applyAlignment="1">
      <alignment horizontal="left" vertical="center" wrapText="1"/>
    </xf>
    <xf numFmtId="168" fontId="6" fillId="10" borderId="9" xfId="15" applyFont="1" applyFill="1" applyBorder="1" applyAlignment="1">
      <alignment horizontal="center" vertical="center" wrapText="1"/>
    </xf>
    <xf numFmtId="168" fontId="6" fillId="10" borderId="0" xfId="15" applyFont="1" applyFill="1" applyBorder="1" applyAlignment="1">
      <alignment horizontal="center" vertical="center" wrapText="1"/>
    </xf>
    <xf numFmtId="168" fontId="7" fillId="0" borderId="8" xfId="15" applyFont="1" applyBorder="1" applyAlignment="1">
      <alignment horizontal="center" vertical="center" wrapText="1"/>
    </xf>
    <xf numFmtId="168" fontId="7" fillId="0" borderId="9" xfId="15" applyFont="1" applyBorder="1" applyAlignment="1">
      <alignment horizontal="center" vertical="center" wrapText="1"/>
    </xf>
    <xf numFmtId="168" fontId="7" fillId="0" borderId="0" xfId="15" applyFont="1" applyBorder="1" applyAlignment="1">
      <alignment horizontal="center" vertical="center" wrapText="1"/>
    </xf>
    <xf numFmtId="168" fontId="25" fillId="0" borderId="0" xfId="3" applyFont="1" applyFill="1" applyAlignment="1">
      <alignment horizontal="justify" vertical="center" wrapText="1"/>
    </xf>
    <xf numFmtId="168" fontId="19" fillId="10" borderId="8" xfId="3" applyFont="1" applyFill="1" applyBorder="1" applyAlignment="1">
      <alignment horizontal="center" vertical="center"/>
    </xf>
    <xf numFmtId="168" fontId="19" fillId="10" borderId="10" xfId="3" applyFont="1" applyFill="1" applyBorder="1" applyAlignment="1">
      <alignment horizontal="center" vertical="center"/>
    </xf>
    <xf numFmtId="168" fontId="27" fillId="0" borderId="8" xfId="3" applyFont="1" applyBorder="1" applyAlignment="1">
      <alignment horizontal="right" vertical="center"/>
    </xf>
    <xf numFmtId="168" fontId="27" fillId="0" borderId="10" xfId="3" applyFont="1" applyBorder="1" applyAlignment="1">
      <alignment horizontal="right" vertical="center"/>
    </xf>
    <xf numFmtId="168" fontId="19" fillId="0" borderId="2" xfId="3" quotePrefix="1" applyFont="1" applyBorder="1" applyAlignment="1">
      <alignment horizontal="center" vertical="center"/>
    </xf>
    <xf numFmtId="168" fontId="19" fillId="0" borderId="11" xfId="3" applyFont="1" applyBorder="1" applyAlignment="1">
      <alignment horizontal="center" vertical="center"/>
    </xf>
    <xf numFmtId="0" fontId="25" fillId="0" borderId="0" xfId="3" applyNumberFormat="1" applyFont="1" applyFill="1" applyAlignment="1">
      <alignment horizontal="justify" vertical="center" wrapText="1"/>
    </xf>
    <xf numFmtId="10" fontId="28" fillId="12" borderId="1" xfId="10" applyNumberFormat="1" applyFont="1" applyFill="1" applyBorder="1" applyAlignment="1">
      <alignment horizontal="center" vertical="center"/>
    </xf>
    <xf numFmtId="10" fontId="29" fillId="11" borderId="1" xfId="10" applyNumberFormat="1" applyFont="1" applyFill="1" applyBorder="1" applyAlignment="1">
      <alignment horizontal="center" vertical="center"/>
    </xf>
    <xf numFmtId="168" fontId="30" fillId="0" borderId="8" xfId="3" applyFont="1" applyFill="1" applyBorder="1" applyAlignment="1">
      <alignment horizontal="center" vertical="center"/>
    </xf>
    <xf numFmtId="168" fontId="30" fillId="0" borderId="2" xfId="3" applyFont="1" applyFill="1" applyBorder="1" applyAlignment="1">
      <alignment horizontal="center" vertical="center"/>
    </xf>
    <xf numFmtId="168" fontId="30" fillId="0" borderId="10" xfId="3" applyFont="1" applyFill="1" applyBorder="1" applyAlignment="1">
      <alignment horizontal="center" vertical="center"/>
    </xf>
    <xf numFmtId="168" fontId="30" fillId="0" borderId="11" xfId="3" applyFont="1" applyFill="1" applyBorder="1" applyAlignment="1">
      <alignment horizontal="center" vertical="center"/>
    </xf>
    <xf numFmtId="168" fontId="30" fillId="0" borderId="14" xfId="3" applyFont="1" applyFill="1" applyBorder="1" applyAlignment="1">
      <alignment horizontal="center" vertical="center"/>
    </xf>
    <xf numFmtId="168" fontId="30" fillId="0" borderId="13" xfId="3" applyFont="1" applyFill="1" applyBorder="1" applyAlignment="1">
      <alignment horizontal="center" vertical="center"/>
    </xf>
    <xf numFmtId="168" fontId="19" fillId="0" borderId="2" xfId="3" applyFont="1" applyBorder="1" applyAlignment="1">
      <alignment horizontal="left" vertical="center"/>
    </xf>
    <xf numFmtId="168" fontId="19" fillId="0" borderId="14" xfId="3" applyFont="1" applyBorder="1" applyAlignment="1">
      <alignment horizontal="left" vertical="center"/>
    </xf>
    <xf numFmtId="168" fontId="19" fillId="0" borderId="11" xfId="3" applyFont="1" applyBorder="1" applyAlignment="1">
      <alignment horizontal="left" vertical="center"/>
    </xf>
    <xf numFmtId="168" fontId="19" fillId="0" borderId="13" xfId="3" applyFont="1" applyBorder="1" applyAlignment="1">
      <alignment horizontal="left" vertical="center"/>
    </xf>
    <xf numFmtId="10" fontId="28" fillId="12" borderId="15" xfId="10" applyNumberFormat="1" applyFont="1" applyFill="1" applyBorder="1" applyAlignment="1">
      <alignment horizontal="center" vertical="center"/>
    </xf>
    <xf numFmtId="10" fontId="29" fillId="11" borderId="15" xfId="10" applyNumberFormat="1" applyFont="1" applyFill="1" applyBorder="1" applyAlignment="1">
      <alignment horizontal="center" vertical="center"/>
    </xf>
    <xf numFmtId="168" fontId="19" fillId="11" borderId="8" xfId="3" applyFont="1" applyFill="1" applyBorder="1" applyAlignment="1">
      <alignment horizontal="center" vertical="center"/>
    </xf>
    <xf numFmtId="168" fontId="19" fillId="11" borderId="2" xfId="3" applyFont="1" applyFill="1" applyBorder="1" applyAlignment="1">
      <alignment horizontal="center" vertical="center"/>
    </xf>
    <xf numFmtId="168" fontId="19" fillId="11" borderId="14" xfId="3" applyFont="1" applyFill="1" applyBorder="1" applyAlignment="1">
      <alignment horizontal="center" vertical="center"/>
    </xf>
    <xf numFmtId="168" fontId="19" fillId="11" borderId="10" xfId="3" applyFont="1" applyFill="1" applyBorder="1" applyAlignment="1">
      <alignment horizontal="center" vertical="center"/>
    </xf>
    <xf numFmtId="168" fontId="19" fillId="11" borderId="11" xfId="3" applyFont="1" applyFill="1" applyBorder="1" applyAlignment="1">
      <alignment horizontal="center" vertical="center"/>
    </xf>
    <xf numFmtId="168" fontId="19" fillId="11" borderId="13" xfId="3" applyFont="1" applyFill="1" applyBorder="1" applyAlignment="1">
      <alignment horizontal="center" vertical="center"/>
    </xf>
    <xf numFmtId="168" fontId="19" fillId="10" borderId="2" xfId="3" applyFont="1" applyFill="1" applyBorder="1" applyAlignment="1">
      <alignment horizontal="center" vertical="center"/>
    </xf>
    <xf numFmtId="168" fontId="19" fillId="10" borderId="14" xfId="3" applyFont="1" applyFill="1" applyBorder="1" applyAlignment="1">
      <alignment horizontal="center" vertical="center"/>
    </xf>
    <xf numFmtId="168" fontId="19" fillId="10" borderId="11" xfId="3" applyFont="1" applyFill="1" applyBorder="1" applyAlignment="1">
      <alignment horizontal="center" vertical="center"/>
    </xf>
    <xf numFmtId="168" fontId="19" fillId="10" borderId="13" xfId="3" applyFont="1" applyFill="1" applyBorder="1" applyAlignment="1">
      <alignment horizontal="center" vertical="center"/>
    </xf>
    <xf numFmtId="168" fontId="21" fillId="0" borderId="8" xfId="3" applyFont="1" applyFill="1" applyBorder="1" applyAlignment="1">
      <alignment horizontal="center" vertical="center"/>
    </xf>
    <xf numFmtId="168" fontId="21" fillId="0" borderId="2" xfId="3" applyFont="1" applyFill="1" applyBorder="1" applyAlignment="1">
      <alignment horizontal="center" vertical="center"/>
    </xf>
    <xf numFmtId="168" fontId="21" fillId="0" borderId="14" xfId="3" applyFont="1" applyFill="1" applyBorder="1" applyAlignment="1">
      <alignment horizontal="center" vertical="center"/>
    </xf>
    <xf numFmtId="168" fontId="21" fillId="0" borderId="9" xfId="3" applyFont="1" applyFill="1" applyBorder="1" applyAlignment="1">
      <alignment horizontal="center" vertical="center"/>
    </xf>
    <xf numFmtId="168" fontId="21" fillId="0" borderId="0" xfId="3" applyFont="1" applyFill="1" applyBorder="1" applyAlignment="1">
      <alignment horizontal="center" vertical="center"/>
    </xf>
    <xf numFmtId="168" fontId="21" fillId="0" borderId="17" xfId="3" applyFont="1" applyFill="1" applyBorder="1" applyAlignment="1">
      <alignment horizontal="center" vertical="center"/>
    </xf>
    <xf numFmtId="168" fontId="21" fillId="0" borderId="10" xfId="3" applyFont="1" applyFill="1" applyBorder="1" applyAlignment="1">
      <alignment horizontal="center" vertical="center"/>
    </xf>
    <xf numFmtId="168" fontId="21" fillId="0" borderId="11" xfId="3" applyFont="1" applyFill="1" applyBorder="1" applyAlignment="1">
      <alignment horizontal="center" vertical="center"/>
    </xf>
    <xf numFmtId="168" fontId="21" fillId="0" borderId="13" xfId="3" applyFont="1" applyFill="1" applyBorder="1" applyAlignment="1">
      <alignment horizontal="center" vertical="center"/>
    </xf>
    <xf numFmtId="168" fontId="21" fillId="0" borderId="9" xfId="3" applyFont="1" applyFill="1" applyBorder="1" applyAlignment="1">
      <alignment horizontal="center" wrapText="1"/>
    </xf>
    <xf numFmtId="168" fontId="21" fillId="0" borderId="0" xfId="3" applyFont="1" applyFill="1" applyBorder="1" applyAlignment="1">
      <alignment horizontal="center" wrapText="1"/>
    </xf>
    <xf numFmtId="168" fontId="21" fillId="0" borderId="17" xfId="3" applyFont="1" applyFill="1" applyBorder="1" applyAlignment="1">
      <alignment horizontal="center" wrapText="1"/>
    </xf>
    <xf numFmtId="168" fontId="21" fillId="0" borderId="10" xfId="3" applyFont="1" applyFill="1" applyBorder="1" applyAlignment="1">
      <alignment horizontal="center" wrapText="1"/>
    </xf>
    <xf numFmtId="168" fontId="21" fillId="0" borderId="11" xfId="3" applyFont="1" applyFill="1" applyBorder="1" applyAlignment="1">
      <alignment horizontal="center" wrapText="1"/>
    </xf>
    <xf numFmtId="168" fontId="21" fillId="0" borderId="13" xfId="3" applyFont="1" applyFill="1" applyBorder="1" applyAlignment="1">
      <alignment horizontal="center" wrapText="1"/>
    </xf>
    <xf numFmtId="168" fontId="24" fillId="0" borderId="3" xfId="3" applyFont="1" applyFill="1" applyBorder="1" applyAlignment="1">
      <alignment horizontal="center" vertical="center"/>
    </xf>
    <xf numFmtId="168" fontId="24" fillId="0" borderId="4" xfId="3" applyFont="1" applyFill="1" applyBorder="1" applyAlignment="1">
      <alignment horizontal="center" vertical="center"/>
    </xf>
    <xf numFmtId="168" fontId="24" fillId="0" borderId="15" xfId="3" applyFont="1" applyFill="1" applyBorder="1" applyAlignment="1">
      <alignment horizontal="center" vertical="center"/>
    </xf>
    <xf numFmtId="168" fontId="21" fillId="11" borderId="3" xfId="3" applyFont="1" applyFill="1" applyBorder="1" applyAlignment="1">
      <alignment horizontal="center" vertical="center"/>
    </xf>
    <xf numFmtId="168" fontId="21" fillId="11" borderId="4" xfId="3" applyFont="1" applyFill="1" applyBorder="1" applyAlignment="1">
      <alignment horizontal="center" vertical="center"/>
    </xf>
    <xf numFmtId="168" fontId="21" fillId="11" borderId="15" xfId="3" applyFont="1" applyFill="1" applyBorder="1" applyAlignment="1">
      <alignment horizontal="center" vertical="center"/>
    </xf>
    <xf numFmtId="168" fontId="20" fillId="0" borderId="1" xfId="3" applyFont="1" applyFill="1" applyBorder="1" applyAlignment="1">
      <alignment horizontal="center" vertical="center"/>
    </xf>
    <xf numFmtId="168" fontId="21" fillId="0" borderId="3" xfId="3" applyFont="1" applyFill="1" applyBorder="1" applyAlignment="1">
      <alignment horizontal="center" vertical="center"/>
    </xf>
    <xf numFmtId="168" fontId="21" fillId="0" borderId="4" xfId="3" applyFont="1" applyFill="1" applyBorder="1" applyAlignment="1">
      <alignment horizontal="center" vertical="center"/>
    </xf>
    <xf numFmtId="168" fontId="21" fillId="0" borderId="15" xfId="3" applyFont="1" applyFill="1" applyBorder="1" applyAlignment="1">
      <alignment horizontal="center" vertical="center"/>
    </xf>
    <xf numFmtId="168" fontId="21" fillId="0" borderId="1" xfId="3" applyFont="1" applyFill="1" applyBorder="1" applyAlignment="1">
      <alignment horizontal="center" vertical="center"/>
    </xf>
    <xf numFmtId="168" fontId="20" fillId="0" borderId="1" xfId="3" applyFont="1" applyFill="1" applyBorder="1" applyAlignment="1">
      <alignment horizontal="left" vertical="center"/>
    </xf>
    <xf numFmtId="168" fontId="23" fillId="12" borderId="1" xfId="3" applyFont="1" applyFill="1" applyBorder="1" applyAlignment="1">
      <alignment horizontal="center" vertical="center"/>
    </xf>
    <xf numFmtId="168" fontId="19" fillId="11" borderId="1" xfId="3" applyFont="1" applyFill="1" applyBorder="1" applyAlignment="1">
      <alignment horizontal="center" vertical="center"/>
    </xf>
    <xf numFmtId="168" fontId="24" fillId="0" borderId="10" xfId="3" applyFont="1" applyFill="1" applyBorder="1" applyAlignment="1">
      <alignment horizontal="center" vertical="center"/>
    </xf>
    <xf numFmtId="168" fontId="24" fillId="0" borderId="11" xfId="3" applyFont="1" applyFill="1" applyBorder="1" applyAlignment="1">
      <alignment horizontal="center" vertical="center"/>
    </xf>
    <xf numFmtId="168" fontId="24" fillId="0" borderId="13" xfId="3" applyFont="1" applyFill="1" applyBorder="1" applyAlignment="1">
      <alignment horizontal="center" vertical="center"/>
    </xf>
    <xf numFmtId="168" fontId="25" fillId="0" borderId="1" xfId="3" applyFont="1" applyFill="1" applyBorder="1" applyAlignment="1">
      <alignment horizontal="center" vertical="center"/>
    </xf>
    <xf numFmtId="168" fontId="20" fillId="0" borderId="1" xfId="3" applyFont="1" applyFill="1" applyBorder="1" applyAlignment="1">
      <alignment vertical="center"/>
    </xf>
    <xf numFmtId="168" fontId="24" fillId="11" borderId="3" xfId="3" applyFont="1" applyFill="1" applyBorder="1" applyAlignment="1">
      <alignment horizontal="center" vertical="center"/>
    </xf>
    <xf numFmtId="168" fontId="24" fillId="11" borderId="4" xfId="3" applyFont="1" applyFill="1" applyBorder="1" applyAlignment="1">
      <alignment horizontal="center" vertical="center"/>
    </xf>
    <xf numFmtId="168" fontId="24" fillId="11" borderId="15" xfId="3" applyFont="1" applyFill="1" applyBorder="1" applyAlignment="1">
      <alignment horizontal="center" vertical="center"/>
    </xf>
    <xf numFmtId="168" fontId="24" fillId="10" borderId="3" xfId="3" applyFont="1" applyFill="1" applyBorder="1" applyAlignment="1">
      <alignment horizontal="left" vertical="center"/>
    </xf>
    <xf numFmtId="168" fontId="24" fillId="10" borderId="4" xfId="3" applyFont="1" applyFill="1" applyBorder="1" applyAlignment="1">
      <alignment horizontal="left" vertical="center"/>
    </xf>
    <xf numFmtId="168" fontId="24" fillId="10" borderId="15" xfId="3" applyFont="1" applyFill="1" applyBorder="1" applyAlignment="1">
      <alignment horizontal="left" vertical="center"/>
    </xf>
    <xf numFmtId="168" fontId="20" fillId="0" borderId="10" xfId="3" applyFont="1" applyFill="1" applyBorder="1" applyAlignment="1">
      <alignment horizontal="center" vertical="center"/>
    </xf>
    <xf numFmtId="168" fontId="20" fillId="0" borderId="11" xfId="3" applyFont="1" applyFill="1" applyBorder="1" applyAlignment="1">
      <alignment horizontal="center" vertical="center"/>
    </xf>
    <xf numFmtId="168" fontId="20" fillId="0" borderId="13" xfId="3" applyFont="1" applyFill="1" applyBorder="1" applyAlignment="1">
      <alignment horizontal="center" vertical="center"/>
    </xf>
    <xf numFmtId="168" fontId="21" fillId="0" borderId="12" xfId="3" applyFont="1" applyFill="1" applyBorder="1" applyAlignment="1">
      <alignment horizontal="center" vertical="center"/>
    </xf>
    <xf numFmtId="168" fontId="23" fillId="10" borderId="3" xfId="3" applyFont="1" applyFill="1" applyBorder="1" applyAlignment="1">
      <alignment horizontal="center" vertical="center"/>
    </xf>
    <xf numFmtId="168" fontId="23" fillId="10" borderId="15" xfId="3" applyFont="1" applyFill="1" applyBorder="1" applyAlignment="1">
      <alignment horizontal="center" vertical="center"/>
    </xf>
    <xf numFmtId="168" fontId="19" fillId="10" borderId="3" xfId="3" applyFont="1" applyFill="1" applyBorder="1" applyAlignment="1">
      <alignment horizontal="center" vertical="center"/>
    </xf>
    <xf numFmtId="168" fontId="19" fillId="10" borderId="15" xfId="3" applyFont="1" applyFill="1" applyBorder="1" applyAlignment="1">
      <alignment horizontal="center" vertical="center"/>
    </xf>
    <xf numFmtId="0" fontId="18" fillId="0" borderId="0" xfId="11" applyFont="1" applyFill="1" applyBorder="1" applyAlignment="1" applyProtection="1">
      <alignment horizontal="center"/>
      <protection locked="0"/>
    </xf>
    <xf numFmtId="0" fontId="0" fillId="0" borderId="0" xfId="11" applyNumberFormat="1" applyFont="1" applyAlignment="1" applyProtection="1">
      <alignment horizontal="left" vertical="justify" wrapText="1" readingOrder="1"/>
    </xf>
    <xf numFmtId="0" fontId="1" fillId="0" borderId="0" xfId="11" applyNumberFormat="1" applyFont="1" applyAlignment="1" applyProtection="1">
      <alignment horizontal="justify" vertical="justify" wrapText="1" readingOrder="1"/>
    </xf>
    <xf numFmtId="0" fontId="0" fillId="0" borderId="0" xfId="11" applyNumberFormat="1" applyFont="1" applyAlignment="1" applyProtection="1">
      <alignment horizontal="justify" vertical="justify" wrapText="1" readingOrder="1"/>
    </xf>
    <xf numFmtId="49" fontId="12" fillId="0" borderId="0" xfId="11" applyNumberFormat="1" applyFont="1" applyAlignment="1" applyProtection="1">
      <alignment horizontal="left" vertical="justify" wrapText="1" indent="3"/>
    </xf>
    <xf numFmtId="0" fontId="11" fillId="0" borderId="0" xfId="11" applyFont="1" applyFill="1" applyBorder="1" applyAlignment="1" applyProtection="1">
      <alignment horizontal="center" vertical="center"/>
    </xf>
    <xf numFmtId="0" fontId="15" fillId="10" borderId="5" xfId="11" applyFont="1" applyFill="1" applyBorder="1" applyAlignment="1" applyProtection="1">
      <alignment horizontal="center" vertical="center"/>
    </xf>
    <xf numFmtId="0" fontId="15" fillId="10" borderId="6" xfId="11" applyFont="1" applyFill="1" applyBorder="1" applyAlignment="1" applyProtection="1">
      <alignment horizontal="center" vertical="center"/>
    </xf>
    <xf numFmtId="0" fontId="15" fillId="10" borderId="7" xfId="11" applyFont="1" applyFill="1" applyBorder="1" applyAlignment="1" applyProtection="1">
      <alignment horizontal="center" vertical="center"/>
    </xf>
    <xf numFmtId="0" fontId="13" fillId="0" borderId="0" xfId="11" applyFont="1" applyFill="1" applyBorder="1" applyAlignment="1" applyProtection="1">
      <alignment horizontal="left"/>
      <protection locked="0"/>
    </xf>
    <xf numFmtId="0" fontId="13" fillId="0" borderId="0" xfId="1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</cellXfs>
  <cellStyles count="19">
    <cellStyle name="Excel Built-in Normal" xfId="9" xr:uid="{00000000-0005-0000-0000-000000000000}"/>
    <cellStyle name="Moeda" xfId="4" builtinId="4"/>
    <cellStyle name="Moeda 3" xfId="8" xr:uid="{00000000-0005-0000-0000-000002000000}"/>
    <cellStyle name="Normal" xfId="0" builtinId="0"/>
    <cellStyle name="Normal 2" xfId="5" xr:uid="{00000000-0005-0000-0000-000004000000}"/>
    <cellStyle name="Normal 2 10" xfId="11" xr:uid="{00000000-0005-0000-0000-000005000000}"/>
    <cellStyle name="Normal 31" xfId="12" xr:uid="{00000000-0005-0000-0000-000006000000}"/>
    <cellStyle name="Normal 32" xfId="14" xr:uid="{00000000-0005-0000-0000-000007000000}"/>
    <cellStyle name="Normal 4" xfId="15" xr:uid="{00000000-0005-0000-0000-000008000000}"/>
    <cellStyle name="Normal 5" xfId="3" xr:uid="{00000000-0005-0000-0000-000009000000}"/>
    <cellStyle name="Normal_Pesquisa no referencial 10 de maio de 2013" xfId="16" xr:uid="{00000000-0005-0000-0000-00000A000000}"/>
    <cellStyle name="Porcentagem" xfId="2" builtinId="5"/>
    <cellStyle name="Porcentagem 2" xfId="17" xr:uid="{00000000-0005-0000-0000-00000C000000}"/>
    <cellStyle name="Porcentagem 3" xfId="10" xr:uid="{00000000-0005-0000-0000-00000D000000}"/>
    <cellStyle name="Porcentagem 4" xfId="7" xr:uid="{00000000-0005-0000-0000-00000E000000}"/>
    <cellStyle name="Separador de milhares 3" xfId="6" xr:uid="{00000000-0005-0000-0000-000010000000}"/>
    <cellStyle name="Separador de milhares 4" xfId="18" xr:uid="{00000000-0005-0000-0000-000011000000}"/>
    <cellStyle name="Vírgula" xfId="1" builtinId="3"/>
    <cellStyle name="Vírgula 4" xfId="13" xr:uid="{00000000-0005-0000-0000-000012000000}"/>
  </cellStyles>
  <dxfs count="0"/>
  <tableStyles count="0" defaultTableStyle="TableStyleMedium9" defaultPivotStyle="PivotStyleLight16"/>
  <colors>
    <mruColors>
      <color rgb="FF00F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</xdr:row>
          <xdr:rowOff>28575</xdr:rowOff>
        </xdr:from>
        <xdr:to>
          <xdr:col>1</xdr:col>
          <xdr:colOff>1009650</xdr:colOff>
          <xdr:row>10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66675</xdr:rowOff>
        </xdr:from>
        <xdr:to>
          <xdr:col>2</xdr:col>
          <xdr:colOff>95250</xdr:colOff>
          <xdr:row>3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5</xdr:row>
          <xdr:rowOff>95250</xdr:rowOff>
        </xdr:from>
        <xdr:to>
          <xdr:col>6</xdr:col>
          <xdr:colOff>666750</xdr:colOff>
          <xdr:row>9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5</xdr:row>
          <xdr:rowOff>38100</xdr:rowOff>
        </xdr:from>
        <xdr:to>
          <xdr:col>8</xdr:col>
          <xdr:colOff>285750</xdr:colOff>
          <xdr:row>7</xdr:row>
          <xdr:rowOff>171450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38100</xdr:rowOff>
        </xdr:from>
        <xdr:to>
          <xdr:col>1</xdr:col>
          <xdr:colOff>895350</xdr:colOff>
          <xdr:row>1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5</xdr:row>
          <xdr:rowOff>38100</xdr:rowOff>
        </xdr:from>
        <xdr:to>
          <xdr:col>8</xdr:col>
          <xdr:colOff>285750</xdr:colOff>
          <xdr:row>7</xdr:row>
          <xdr:rowOff>171450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6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PC\Users\Instituto\Desktop\Obras\OR&#199;AMENTO%20PADR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CRONOG.FÍSICO-FINANCEIRO"/>
      <sheetName val="CRONOGRAMA FÍSICO"/>
      <sheetName val="CRONOGRAMA FINANCEIRO"/>
      <sheetName val="Planilha de Orçamento"/>
      <sheetName val="INSUMOS"/>
      <sheetName val="Lista Mestra"/>
      <sheetName val="Composições Unitárias"/>
      <sheetName val="CURVA ABC"/>
      <sheetName val="Projetos e A.C."/>
      <sheetName val="Encargos Sociais"/>
      <sheetName val="BDI Detalhado"/>
      <sheetName val="Insumos PLEO"/>
      <sheetName val="Serviços PLEO"/>
      <sheetName val="Insumos ITUFES"/>
      <sheetName val="Serviços ITUFES"/>
      <sheetName val="Insumos SINAPI"/>
      <sheetName val="Serviços SINAPI"/>
      <sheetName val="Insumos PINI"/>
      <sheetName val="Modelo instalações"/>
      <sheetName val="INCC"/>
      <sheetName val="INFORMATIVO"/>
      <sheetName val="MULTIPLICADORES"/>
      <sheetName val="CALCULO COMPLEMANT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Z324"/>
  <sheetViews>
    <sheetView topLeftCell="A35" zoomScale="70" zoomScaleNormal="70" workbookViewId="0">
      <selection activeCell="C51" sqref="C51"/>
    </sheetView>
  </sheetViews>
  <sheetFormatPr defaultColWidth="9.140625" defaultRowHeight="15"/>
  <cols>
    <col min="1" max="1" width="5.140625" style="151" customWidth="1"/>
    <col min="2" max="2" width="43.7109375" style="152" customWidth="1"/>
    <col min="3" max="3" width="20.140625" style="153" customWidth="1"/>
    <col min="4" max="4" width="9.5703125" style="152" customWidth="1"/>
    <col min="5" max="5" width="13.5703125" style="152" customWidth="1"/>
    <col min="6" max="6" width="9.5703125" style="152" customWidth="1"/>
    <col min="7" max="7" width="13.5703125" style="152" customWidth="1"/>
    <col min="8" max="8" width="9.5703125" style="152" customWidth="1"/>
    <col min="9" max="9" width="13.28515625" style="152" customWidth="1"/>
    <col min="10" max="10" width="9.5703125" style="152" customWidth="1"/>
    <col min="11" max="11" width="14.28515625" style="152" customWidth="1"/>
    <col min="12" max="12" width="9.5703125" style="152" customWidth="1"/>
    <col min="13" max="13" width="13.42578125" style="152" customWidth="1"/>
    <col min="14" max="14" width="9.5703125" style="152" customWidth="1"/>
    <col min="15" max="15" width="14.140625" style="152" customWidth="1"/>
    <col min="16" max="16" width="9.5703125" style="152" customWidth="1"/>
    <col min="17" max="17" width="14.140625" style="152" customWidth="1"/>
    <col min="18" max="18" width="9.5703125" style="152" customWidth="1"/>
    <col min="19" max="19" width="14.5703125" style="152" customWidth="1"/>
    <col min="20" max="20" width="11" style="152" customWidth="1"/>
    <col min="21" max="21" width="13.85546875" style="152" customWidth="1"/>
    <col min="22" max="22" width="18.85546875" style="152" customWidth="1"/>
    <col min="23" max="23" width="8.140625" style="152" hidden="1" customWidth="1"/>
    <col min="24" max="24" width="16.7109375" style="152" hidden="1" customWidth="1"/>
    <col min="25" max="25" width="9.140625" style="152"/>
    <col min="26" max="26" width="13.7109375" style="152" customWidth="1"/>
    <col min="27" max="16384" width="9.140625" style="152"/>
  </cols>
  <sheetData>
    <row r="11" spans="1:24" ht="15.75" thickBot="1"/>
    <row r="12" spans="1:24" ht="15.75" customHeight="1" thickBot="1">
      <c r="A12" s="436" t="s">
        <v>0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8"/>
      <c r="W12" s="357"/>
      <c r="X12" s="357"/>
    </row>
    <row r="13" spans="1:24" s="149" customFormat="1" ht="20.100000000000001" customHeight="1">
      <c r="A13" s="154"/>
      <c r="B13" s="155" t="str">
        <f>'PLANILHA ORÇAMENTO'!B5</f>
        <v>PROPRIETÁRIO:</v>
      </c>
      <c r="C13" s="155" t="str">
        <f>'PLANILHA ORÇAMENTO'!D5</f>
        <v>Camara  de Vereadores de São José do Norte - RS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73"/>
      <c r="W13" s="156"/>
      <c r="X13" s="156"/>
    </row>
    <row r="14" spans="1:24" s="149" customFormat="1" ht="20.100000000000001" customHeight="1">
      <c r="A14" s="157"/>
      <c r="B14" s="158" t="str">
        <f>'PLANILHA ORÇAMENTO'!B6</f>
        <v>OBRA:</v>
      </c>
      <c r="C14" s="158" t="str">
        <f>'PLANILHA ORÇAMENTO'!D6</f>
        <v>Construção da Camara  de Vereadores de São José do Norte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74"/>
      <c r="W14" s="159"/>
      <c r="X14" s="159"/>
    </row>
    <row r="15" spans="1:24" s="149" customFormat="1" ht="20.100000000000001" customHeight="1">
      <c r="A15" s="157"/>
      <c r="B15" s="158" t="str">
        <f>'PLANILHA ORÇAMENTO'!B7</f>
        <v>ENDEREÇO</v>
      </c>
      <c r="C15" s="158" t="str">
        <f>'PLANILHA ORÇAMENTO'!D7</f>
        <v>Rua General  Osório n. 575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74"/>
      <c r="W15" s="159"/>
      <c r="X15" s="159"/>
    </row>
    <row r="16" spans="1:24" s="149" customFormat="1" ht="20.100000000000001" customHeight="1" thickBot="1">
      <c r="A16" s="361"/>
      <c r="B16" s="362" t="str">
        <f>'PLANILHA ORÇAMENTO'!B8</f>
        <v>DATA:</v>
      </c>
      <c r="C16" s="362" t="str">
        <f>'PLANILHA ORÇAMENTO'!D8</f>
        <v>01/10/2021               REFERENCIA TÉCNICA PLANILHA SINAPE: 15/10/2021</v>
      </c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4"/>
      <c r="W16" s="159"/>
      <c r="X16" s="159"/>
    </row>
    <row r="17" spans="1:26" ht="16.5" thickBot="1">
      <c r="A17" s="443" t="s">
        <v>1</v>
      </c>
      <c r="B17" s="446" t="s">
        <v>2</v>
      </c>
      <c r="C17" s="449" t="s">
        <v>3</v>
      </c>
      <c r="D17" s="358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60" t="s">
        <v>5</v>
      </c>
      <c r="W17" s="439" t="s">
        <v>4</v>
      </c>
      <c r="X17" s="440"/>
    </row>
    <row r="18" spans="1:26" ht="15.75" customHeight="1">
      <c r="A18" s="444"/>
      <c r="B18" s="447"/>
      <c r="C18" s="450"/>
      <c r="D18" s="452" t="s">
        <v>6</v>
      </c>
      <c r="E18" s="299" t="s">
        <v>459</v>
      </c>
      <c r="F18" s="299"/>
      <c r="G18" s="299" t="s">
        <v>459</v>
      </c>
      <c r="H18" s="299"/>
      <c r="I18" s="299" t="s">
        <v>459</v>
      </c>
      <c r="J18" s="299"/>
      <c r="K18" s="299" t="s">
        <v>459</v>
      </c>
      <c r="L18" s="299"/>
      <c r="M18" s="299" t="s">
        <v>459</v>
      </c>
      <c r="N18" s="299"/>
      <c r="O18" s="299" t="s">
        <v>459</v>
      </c>
      <c r="P18" s="299"/>
      <c r="Q18" s="299" t="s">
        <v>459</v>
      </c>
      <c r="R18" s="299"/>
      <c r="S18" s="299" t="s">
        <v>459</v>
      </c>
      <c r="T18" s="299"/>
      <c r="U18" s="299" t="s">
        <v>459</v>
      </c>
      <c r="V18" s="452" t="s">
        <v>7</v>
      </c>
      <c r="W18" s="442" t="s">
        <v>6</v>
      </c>
      <c r="X18" s="441" t="s">
        <v>7</v>
      </c>
    </row>
    <row r="19" spans="1:26" ht="15.75" customHeight="1">
      <c r="A19" s="445"/>
      <c r="B19" s="448"/>
      <c r="C19" s="451"/>
      <c r="D19" s="448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448"/>
      <c r="W19" s="442"/>
      <c r="X19" s="441"/>
      <c r="Y19" s="175"/>
    </row>
    <row r="20" spans="1:26" s="150" customFormat="1" ht="20.100000000000001" customHeight="1">
      <c r="A20" s="160">
        <f t="shared" ref="A20:A46" si="0">ROW()-ROW($A$19)</f>
        <v>1</v>
      </c>
      <c r="B20" s="161" t="str">
        <f>'PLANILHA ORÇAMENTO'!D13</f>
        <v>SERVIÇOS INICIAIS</v>
      </c>
      <c r="C20" s="162">
        <f>'PLANILHA ORÇAMENTO'!N20</f>
        <v>9092.4750000000004</v>
      </c>
      <c r="D20" s="163">
        <v>1</v>
      </c>
      <c r="E20" s="353">
        <f>$C$20*D20</f>
        <v>9092.4750000000004</v>
      </c>
      <c r="F20" s="163"/>
      <c r="G20" s="353">
        <f>$C$20*F20</f>
        <v>0</v>
      </c>
      <c r="H20" s="163"/>
      <c r="I20" s="353">
        <f>$C$20*H20</f>
        <v>0</v>
      </c>
      <c r="J20" s="163"/>
      <c r="K20" s="353">
        <f>$C$20*J20</f>
        <v>0</v>
      </c>
      <c r="L20" s="163"/>
      <c r="M20" s="353">
        <f>$C$20*L20</f>
        <v>0</v>
      </c>
      <c r="N20" s="163"/>
      <c r="O20" s="353">
        <f>$C$20*N20</f>
        <v>0</v>
      </c>
      <c r="P20" s="163"/>
      <c r="Q20" s="353">
        <f>$C$20*P20</f>
        <v>0</v>
      </c>
      <c r="R20" s="163"/>
      <c r="S20" s="353">
        <f>$C$20*R20</f>
        <v>0</v>
      </c>
      <c r="T20" s="163"/>
      <c r="U20" s="353">
        <f>$C$20*T20</f>
        <v>0</v>
      </c>
      <c r="V20" s="164">
        <f>SUM(E20,G20,I20,K20,M20,O20,Q20,S20,U20)</f>
        <v>9092.4750000000004</v>
      </c>
      <c r="W20" s="165">
        <v>0</v>
      </c>
      <c r="X20" s="166">
        <f t="shared" ref="X20:X23" si="1">W20*C20</f>
        <v>0</v>
      </c>
    </row>
    <row r="21" spans="1:26" s="150" customFormat="1" ht="20.100000000000001" customHeight="1">
      <c r="A21" s="160">
        <f t="shared" si="0"/>
        <v>2</v>
      </c>
      <c r="B21" s="161" t="str">
        <f>'PLANILHA ORÇAMENTO'!D22</f>
        <v>INSTALAÇÃO DO CANTEIRO DE OBRAS</v>
      </c>
      <c r="C21" s="162">
        <f>'PLANILHA ORÇAMENTO'!N29</f>
        <v>25912.787500000002</v>
      </c>
      <c r="D21" s="163">
        <v>1</v>
      </c>
      <c r="E21" s="353">
        <f>$C$21*D21</f>
        <v>25912.787500000002</v>
      </c>
      <c r="F21" s="163"/>
      <c r="G21" s="353">
        <f>$C$21*F21</f>
        <v>0</v>
      </c>
      <c r="H21" s="163"/>
      <c r="I21" s="353">
        <f>$C$21*H21</f>
        <v>0</v>
      </c>
      <c r="J21" s="163"/>
      <c r="K21" s="353">
        <f>$C$21*J21</f>
        <v>0</v>
      </c>
      <c r="L21" s="163"/>
      <c r="M21" s="353">
        <f>$C$21*L21</f>
        <v>0</v>
      </c>
      <c r="N21" s="163"/>
      <c r="O21" s="353">
        <f>$C$21*N21</f>
        <v>0</v>
      </c>
      <c r="P21" s="163"/>
      <c r="Q21" s="353">
        <f>$C$21*P21</f>
        <v>0</v>
      </c>
      <c r="R21" s="163"/>
      <c r="S21" s="353">
        <f>$C$21*R21</f>
        <v>0</v>
      </c>
      <c r="T21" s="163"/>
      <c r="U21" s="353">
        <f>$C$21*T21</f>
        <v>0</v>
      </c>
      <c r="V21" s="164">
        <f t="shared" ref="V21:V46" si="2">SUM(E21,G21,I21,K21,M21,O21,Q21,S21,U21)</f>
        <v>25912.787500000002</v>
      </c>
      <c r="W21" s="165">
        <v>0</v>
      </c>
      <c r="X21" s="167">
        <f t="shared" si="1"/>
        <v>0</v>
      </c>
      <c r="Z21" s="176"/>
    </row>
    <row r="22" spans="1:26" s="150" customFormat="1" ht="20.100000000000001" customHeight="1">
      <c r="A22" s="160">
        <f t="shared" si="0"/>
        <v>3</v>
      </c>
      <c r="B22" s="161" t="str">
        <f>'PLANILHA ORÇAMENTO'!D31</f>
        <v>ADMISNITRAÇÃO DA OBRA E DESPESAS GERAIS</v>
      </c>
      <c r="C22" s="162">
        <f>'PLANILHA ORÇAMENTO'!N40</f>
        <v>122563.15</v>
      </c>
      <c r="D22" s="163">
        <v>0.1111</v>
      </c>
      <c r="E22" s="353">
        <f>$C$22*D22</f>
        <v>13616.765965000001</v>
      </c>
      <c r="F22" s="163">
        <v>0.1111</v>
      </c>
      <c r="G22" s="353">
        <f>$C$22*F22</f>
        <v>13616.765965000001</v>
      </c>
      <c r="H22" s="163">
        <v>0.1111</v>
      </c>
      <c r="I22" s="353">
        <f>$C$22*H22</f>
        <v>13616.765965000001</v>
      </c>
      <c r="J22" s="163">
        <v>0.1111</v>
      </c>
      <c r="K22" s="353">
        <f>$C$22*J22</f>
        <v>13616.765965000001</v>
      </c>
      <c r="L22" s="163">
        <v>0.1111</v>
      </c>
      <c r="M22" s="353">
        <f>$C$22*L22</f>
        <v>13616.765965000001</v>
      </c>
      <c r="N22" s="163">
        <v>0.1111</v>
      </c>
      <c r="O22" s="353">
        <f>$C$22*N22</f>
        <v>13616.765965000001</v>
      </c>
      <c r="P22" s="163">
        <v>0.1111</v>
      </c>
      <c r="Q22" s="353">
        <f>$C$22*P22</f>
        <v>13616.765965000001</v>
      </c>
      <c r="R22" s="163">
        <v>0.1111</v>
      </c>
      <c r="S22" s="353">
        <f>$C$22*R22</f>
        <v>13616.765965000001</v>
      </c>
      <c r="T22" s="163">
        <v>0.11119999999999999</v>
      </c>
      <c r="U22" s="353">
        <f>$C$22*T22</f>
        <v>13629.022279999999</v>
      </c>
      <c r="V22" s="164">
        <f t="shared" si="2"/>
        <v>122563.15000000001</v>
      </c>
      <c r="W22" s="165">
        <v>0</v>
      </c>
      <c r="X22" s="167">
        <f t="shared" si="1"/>
        <v>0</v>
      </c>
    </row>
    <row r="23" spans="1:26" s="150" customFormat="1" ht="20.100000000000001" customHeight="1">
      <c r="A23" s="160">
        <f t="shared" si="0"/>
        <v>4</v>
      </c>
      <c r="B23" s="161" t="str">
        <f>'PLANILHA ORÇAMENTO'!D42</f>
        <v>MOVIMENTO DE TERRA</v>
      </c>
      <c r="C23" s="162">
        <f>'PLANILHA ORÇAMENTO'!N47</f>
        <v>16808.875</v>
      </c>
      <c r="D23" s="163">
        <v>1</v>
      </c>
      <c r="E23" s="353">
        <f>$C$23*D23</f>
        <v>16808.875</v>
      </c>
      <c r="F23" s="163"/>
      <c r="G23" s="353">
        <f>$C$23*F23</f>
        <v>0</v>
      </c>
      <c r="H23" s="163"/>
      <c r="I23" s="353">
        <f t="shared" ref="I23:U23" si="3">$C$23*H23</f>
        <v>0</v>
      </c>
      <c r="J23" s="163"/>
      <c r="K23" s="353">
        <f t="shared" si="3"/>
        <v>0</v>
      </c>
      <c r="L23" s="163"/>
      <c r="M23" s="353">
        <f t="shared" si="3"/>
        <v>0</v>
      </c>
      <c r="N23" s="163"/>
      <c r="O23" s="353">
        <f t="shared" si="3"/>
        <v>0</v>
      </c>
      <c r="P23" s="163"/>
      <c r="Q23" s="353">
        <f t="shared" si="3"/>
        <v>0</v>
      </c>
      <c r="R23" s="163"/>
      <c r="S23" s="353">
        <f t="shared" si="3"/>
        <v>0</v>
      </c>
      <c r="T23" s="163"/>
      <c r="U23" s="353">
        <f t="shared" si="3"/>
        <v>0</v>
      </c>
      <c r="V23" s="164">
        <f t="shared" si="2"/>
        <v>16808.875</v>
      </c>
      <c r="W23" s="165">
        <v>0</v>
      </c>
      <c r="X23" s="167">
        <f t="shared" si="1"/>
        <v>0</v>
      </c>
      <c r="Z23" s="177"/>
    </row>
    <row r="24" spans="1:26" s="150" customFormat="1" ht="20.100000000000001" customHeight="1">
      <c r="A24" s="160">
        <f t="shared" si="0"/>
        <v>5</v>
      </c>
      <c r="B24" s="161" t="str">
        <f>'PLANILHA ORÇAMENTO'!D49</f>
        <v>INFRAESTRUTURA</v>
      </c>
      <c r="C24" s="162">
        <f>'PLANILHA ORÇAMENTO'!N55</f>
        <v>92627.012499999997</v>
      </c>
      <c r="D24" s="163">
        <v>0.5</v>
      </c>
      <c r="E24" s="353">
        <f>$C$24*D24</f>
        <v>46313.506249999999</v>
      </c>
      <c r="F24" s="163">
        <v>0.5</v>
      </c>
      <c r="G24" s="353">
        <f t="shared" ref="G24:U24" si="4">$C$24*F24</f>
        <v>46313.506249999999</v>
      </c>
      <c r="H24" s="163"/>
      <c r="I24" s="353">
        <f t="shared" si="4"/>
        <v>0</v>
      </c>
      <c r="J24" s="163"/>
      <c r="K24" s="353">
        <f t="shared" si="4"/>
        <v>0</v>
      </c>
      <c r="L24" s="163"/>
      <c r="M24" s="353">
        <f t="shared" si="4"/>
        <v>0</v>
      </c>
      <c r="N24" s="163"/>
      <c r="O24" s="353">
        <f t="shared" si="4"/>
        <v>0</v>
      </c>
      <c r="P24" s="163"/>
      <c r="Q24" s="353">
        <f t="shared" si="4"/>
        <v>0</v>
      </c>
      <c r="R24" s="163"/>
      <c r="S24" s="353">
        <f t="shared" si="4"/>
        <v>0</v>
      </c>
      <c r="T24" s="163"/>
      <c r="U24" s="353">
        <f t="shared" si="4"/>
        <v>0</v>
      </c>
      <c r="V24" s="164">
        <f t="shared" si="2"/>
        <v>92627.012499999997</v>
      </c>
      <c r="W24" s="165"/>
      <c r="X24" s="167"/>
      <c r="Z24" s="177"/>
    </row>
    <row r="25" spans="1:26" s="150" customFormat="1" ht="20.100000000000001" customHeight="1">
      <c r="A25" s="160">
        <f t="shared" si="0"/>
        <v>6</v>
      </c>
      <c r="B25" s="161" t="str">
        <f>'PLANILHA ORÇAMENTO'!D57</f>
        <v>IMPERMEABILIZAÇÃO E IMUNIZAÇÃO</v>
      </c>
      <c r="C25" s="162">
        <f>'PLANILHA ORÇAMENTO'!N63</f>
        <v>19604.431249999998</v>
      </c>
      <c r="D25" s="163"/>
      <c r="E25" s="353">
        <f>$C$25*D25</f>
        <v>0</v>
      </c>
      <c r="F25" s="163">
        <v>0.5</v>
      </c>
      <c r="G25" s="353">
        <f t="shared" ref="G25:U25" si="5">$C$25*F25</f>
        <v>9802.2156249999989</v>
      </c>
      <c r="H25" s="163"/>
      <c r="I25" s="353">
        <f t="shared" si="5"/>
        <v>0</v>
      </c>
      <c r="J25" s="163"/>
      <c r="K25" s="353">
        <f t="shared" si="5"/>
        <v>0</v>
      </c>
      <c r="L25" s="163"/>
      <c r="M25" s="353">
        <f t="shared" si="5"/>
        <v>0</v>
      </c>
      <c r="N25" s="163"/>
      <c r="O25" s="353">
        <f t="shared" si="5"/>
        <v>0</v>
      </c>
      <c r="P25" s="163">
        <v>0.5</v>
      </c>
      <c r="Q25" s="353">
        <f t="shared" si="5"/>
        <v>9802.2156249999989</v>
      </c>
      <c r="R25" s="163"/>
      <c r="S25" s="353">
        <f t="shared" si="5"/>
        <v>0</v>
      </c>
      <c r="T25" s="163"/>
      <c r="U25" s="353">
        <f t="shared" si="5"/>
        <v>0</v>
      </c>
      <c r="V25" s="164">
        <f t="shared" si="2"/>
        <v>19604.431249999998</v>
      </c>
      <c r="W25" s="165"/>
      <c r="X25" s="167"/>
      <c r="Z25" s="177"/>
    </row>
    <row r="26" spans="1:26" s="150" customFormat="1" ht="20.100000000000001" customHeight="1">
      <c r="A26" s="160">
        <f t="shared" si="0"/>
        <v>7</v>
      </c>
      <c r="B26" s="161" t="str">
        <f>'PLANILHA ORÇAMENTO'!D66</f>
        <v>LAJES DE CONCRETO ARMADO</v>
      </c>
      <c r="C26" s="162">
        <f>'PLANILHA ORÇAMENTO'!N71</f>
        <v>86734.975000000006</v>
      </c>
      <c r="D26" s="163"/>
      <c r="E26" s="353">
        <f>$C$26*D26</f>
        <v>0</v>
      </c>
      <c r="F26" s="163"/>
      <c r="G26" s="353">
        <f t="shared" ref="G26:U26" si="6">$C$26*F26</f>
        <v>0</v>
      </c>
      <c r="H26" s="163"/>
      <c r="I26" s="353">
        <f t="shared" si="6"/>
        <v>0</v>
      </c>
      <c r="J26" s="163">
        <v>0.5</v>
      </c>
      <c r="K26" s="353">
        <f t="shared" si="6"/>
        <v>43367.487500000003</v>
      </c>
      <c r="L26" s="163">
        <v>0.5</v>
      </c>
      <c r="M26" s="353">
        <f t="shared" si="6"/>
        <v>43367.487500000003</v>
      </c>
      <c r="N26" s="163"/>
      <c r="O26" s="353">
        <f t="shared" si="6"/>
        <v>0</v>
      </c>
      <c r="P26" s="163"/>
      <c r="Q26" s="353">
        <f t="shared" si="6"/>
        <v>0</v>
      </c>
      <c r="R26" s="163"/>
      <c r="S26" s="353">
        <f t="shared" si="6"/>
        <v>0</v>
      </c>
      <c r="T26" s="163"/>
      <c r="U26" s="353">
        <f t="shared" si="6"/>
        <v>0</v>
      </c>
      <c r="V26" s="164">
        <f t="shared" si="2"/>
        <v>86734.975000000006</v>
      </c>
      <c r="W26" s="165"/>
      <c r="X26" s="167"/>
      <c r="Z26" s="177"/>
    </row>
    <row r="27" spans="1:26" s="150" customFormat="1" ht="20.100000000000001" customHeight="1">
      <c r="A27" s="160">
        <f t="shared" si="0"/>
        <v>8</v>
      </c>
      <c r="B27" s="161" t="str">
        <f>'PLANILHA ORÇAMENTO'!D73</f>
        <v>VIGAS DE CONCRETO ARMADO</v>
      </c>
      <c r="C27" s="162">
        <f>'PLANILHA ORÇAMENTO'!N78</f>
        <v>7679.5850000000009</v>
      </c>
      <c r="D27" s="163"/>
      <c r="E27" s="353">
        <f>$C$27*D27</f>
        <v>0</v>
      </c>
      <c r="F27" s="163"/>
      <c r="G27" s="353">
        <f t="shared" ref="G27:U27" si="7">$C$27*F27</f>
        <v>0</v>
      </c>
      <c r="H27" s="163">
        <v>1</v>
      </c>
      <c r="I27" s="353">
        <f t="shared" si="7"/>
        <v>7679.5850000000009</v>
      </c>
      <c r="J27" s="163"/>
      <c r="K27" s="353">
        <f t="shared" si="7"/>
        <v>0</v>
      </c>
      <c r="L27" s="163"/>
      <c r="M27" s="353">
        <f t="shared" si="7"/>
        <v>0</v>
      </c>
      <c r="N27" s="163"/>
      <c r="O27" s="353">
        <f t="shared" si="7"/>
        <v>0</v>
      </c>
      <c r="P27" s="163"/>
      <c r="Q27" s="353">
        <f t="shared" si="7"/>
        <v>0</v>
      </c>
      <c r="R27" s="163"/>
      <c r="S27" s="353">
        <f t="shared" si="7"/>
        <v>0</v>
      </c>
      <c r="T27" s="163"/>
      <c r="U27" s="353">
        <f t="shared" si="7"/>
        <v>0</v>
      </c>
      <c r="V27" s="164">
        <f t="shared" si="2"/>
        <v>7679.5850000000009</v>
      </c>
      <c r="W27" s="165"/>
      <c r="X27" s="167"/>
      <c r="Z27" s="177"/>
    </row>
    <row r="28" spans="1:26" s="150" customFormat="1" ht="20.100000000000001" customHeight="1">
      <c r="A28" s="160">
        <f t="shared" si="0"/>
        <v>9</v>
      </c>
      <c r="B28" s="161" t="str">
        <f>'PLANILHA ORÇAMENTO'!D80</f>
        <v>PILARES DE CONCRETO ARMADO</v>
      </c>
      <c r="C28" s="162">
        <f>'PLANILHA ORÇAMENTO'!N85</f>
        <v>44605.9375</v>
      </c>
      <c r="D28" s="163"/>
      <c r="E28" s="353">
        <f>$C$28*D28</f>
        <v>0</v>
      </c>
      <c r="F28" s="163"/>
      <c r="G28" s="353">
        <f t="shared" ref="G28:U28" si="8">$C$28*F28</f>
        <v>0</v>
      </c>
      <c r="H28" s="163">
        <v>0.25</v>
      </c>
      <c r="I28" s="353">
        <f t="shared" si="8"/>
        <v>11151.484375</v>
      </c>
      <c r="J28" s="163">
        <v>0.25</v>
      </c>
      <c r="K28" s="353">
        <f t="shared" si="8"/>
        <v>11151.484375</v>
      </c>
      <c r="L28" s="163">
        <v>0.5</v>
      </c>
      <c r="M28" s="353">
        <f t="shared" si="8"/>
        <v>22302.96875</v>
      </c>
      <c r="N28" s="163"/>
      <c r="O28" s="353">
        <f t="shared" si="8"/>
        <v>0</v>
      </c>
      <c r="P28" s="163"/>
      <c r="Q28" s="353">
        <f t="shared" si="8"/>
        <v>0</v>
      </c>
      <c r="R28" s="163"/>
      <c r="S28" s="353">
        <f t="shared" si="8"/>
        <v>0</v>
      </c>
      <c r="T28" s="163"/>
      <c r="U28" s="353">
        <f t="shared" si="8"/>
        <v>0</v>
      </c>
      <c r="V28" s="164">
        <f t="shared" si="2"/>
        <v>44605.9375</v>
      </c>
      <c r="W28" s="165"/>
      <c r="X28" s="167"/>
      <c r="Z28" s="177"/>
    </row>
    <row r="29" spans="1:26" s="150" customFormat="1" ht="20.100000000000001" customHeight="1">
      <c r="A29" s="160">
        <f t="shared" si="0"/>
        <v>10</v>
      </c>
      <c r="B29" s="161" t="str">
        <f>'PLANILHA ORÇAMENTO'!D87</f>
        <v>CINTAS DE AMARRAÇAO</v>
      </c>
      <c r="C29" s="162">
        <f>'PLANILHA ORÇAMENTO'!N90</f>
        <v>18599.149999999998</v>
      </c>
      <c r="D29" s="163"/>
      <c r="E29" s="353">
        <f>$C$29*D29</f>
        <v>0</v>
      </c>
      <c r="F29" s="163"/>
      <c r="G29" s="353">
        <f t="shared" ref="G29:U29" si="9">$C$29*F29</f>
        <v>0</v>
      </c>
      <c r="H29" s="163"/>
      <c r="I29" s="353">
        <f t="shared" si="9"/>
        <v>0</v>
      </c>
      <c r="J29" s="163">
        <v>0.5</v>
      </c>
      <c r="K29" s="353">
        <f t="shared" si="9"/>
        <v>9299.5749999999989</v>
      </c>
      <c r="L29" s="163">
        <v>0.5</v>
      </c>
      <c r="M29" s="353">
        <f t="shared" si="9"/>
        <v>9299.5749999999989</v>
      </c>
      <c r="N29" s="163"/>
      <c r="O29" s="353">
        <f t="shared" si="9"/>
        <v>0</v>
      </c>
      <c r="P29" s="163"/>
      <c r="Q29" s="353">
        <f t="shared" si="9"/>
        <v>0</v>
      </c>
      <c r="R29" s="163"/>
      <c r="S29" s="353">
        <f t="shared" si="9"/>
        <v>0</v>
      </c>
      <c r="T29" s="163"/>
      <c r="U29" s="353">
        <f t="shared" si="9"/>
        <v>0</v>
      </c>
      <c r="V29" s="164">
        <f t="shared" si="2"/>
        <v>18599.149999999998</v>
      </c>
      <c r="W29" s="165"/>
      <c r="X29" s="167"/>
      <c r="Z29" s="177"/>
    </row>
    <row r="30" spans="1:26" s="150" customFormat="1" ht="20.100000000000001" customHeight="1">
      <c r="A30" s="160">
        <f t="shared" si="0"/>
        <v>11</v>
      </c>
      <c r="B30" s="161" t="str">
        <f>'PLANILHA ORÇAMENTO'!D92</f>
        <v>POÇO ELEVADOR</v>
      </c>
      <c r="C30" s="162">
        <f>'PLANILHA ORÇAMENTO'!N96</f>
        <v>1462.6287499999999</v>
      </c>
      <c r="D30" s="163"/>
      <c r="E30" s="353">
        <f>$C$30*D30</f>
        <v>0</v>
      </c>
      <c r="F30" s="163">
        <v>1</v>
      </c>
      <c r="G30" s="353">
        <f t="shared" ref="G30:U30" si="10">$C$30*F30</f>
        <v>1462.6287499999999</v>
      </c>
      <c r="H30" s="163"/>
      <c r="I30" s="353">
        <f t="shared" si="10"/>
        <v>0</v>
      </c>
      <c r="J30" s="163"/>
      <c r="K30" s="353">
        <f t="shared" si="10"/>
        <v>0</v>
      </c>
      <c r="L30" s="163"/>
      <c r="M30" s="353">
        <f t="shared" si="10"/>
        <v>0</v>
      </c>
      <c r="N30" s="163"/>
      <c r="O30" s="353">
        <f t="shared" si="10"/>
        <v>0</v>
      </c>
      <c r="P30" s="163"/>
      <c r="Q30" s="353">
        <f t="shared" si="10"/>
        <v>0</v>
      </c>
      <c r="R30" s="163"/>
      <c r="S30" s="353">
        <f t="shared" si="10"/>
        <v>0</v>
      </c>
      <c r="T30" s="163"/>
      <c r="U30" s="353">
        <f t="shared" si="10"/>
        <v>0</v>
      </c>
      <c r="V30" s="164">
        <f t="shared" si="2"/>
        <v>1462.6287499999999</v>
      </c>
      <c r="W30" s="165"/>
      <c r="X30" s="167"/>
      <c r="Z30" s="177"/>
    </row>
    <row r="31" spans="1:26" s="150" customFormat="1" ht="20.100000000000001" customHeight="1">
      <c r="A31" s="160">
        <f t="shared" si="0"/>
        <v>12</v>
      </c>
      <c r="B31" s="161" t="str">
        <f>'PLANILHA ORÇAMENTO'!D98</f>
        <v>ESCADA</v>
      </c>
      <c r="C31" s="162">
        <f>'PLANILHA ORÇAMENTO'!N101</f>
        <v>4874.1625000000004</v>
      </c>
      <c r="D31" s="163"/>
      <c r="E31" s="353">
        <f>$C$31*D31</f>
        <v>0</v>
      </c>
      <c r="F31" s="163"/>
      <c r="G31" s="353">
        <f t="shared" ref="G31:U31" si="11">$C$31*F31</f>
        <v>0</v>
      </c>
      <c r="H31" s="163">
        <v>1</v>
      </c>
      <c r="I31" s="353">
        <f t="shared" si="11"/>
        <v>4874.1625000000004</v>
      </c>
      <c r="J31" s="163"/>
      <c r="K31" s="353">
        <f t="shared" si="11"/>
        <v>0</v>
      </c>
      <c r="L31" s="163"/>
      <c r="M31" s="353">
        <f t="shared" si="11"/>
        <v>0</v>
      </c>
      <c r="N31" s="163"/>
      <c r="O31" s="353">
        <f t="shared" si="11"/>
        <v>0</v>
      </c>
      <c r="P31" s="163"/>
      <c r="Q31" s="353">
        <f t="shared" si="11"/>
        <v>0</v>
      </c>
      <c r="R31" s="163"/>
      <c r="S31" s="353">
        <f t="shared" si="11"/>
        <v>0</v>
      </c>
      <c r="T31" s="163"/>
      <c r="U31" s="353">
        <f t="shared" si="11"/>
        <v>0</v>
      </c>
      <c r="V31" s="164">
        <f t="shared" si="2"/>
        <v>4874.1625000000004</v>
      </c>
      <c r="W31" s="165"/>
      <c r="X31" s="167"/>
      <c r="Z31" s="177"/>
    </row>
    <row r="32" spans="1:26" s="150" customFormat="1" ht="20.100000000000001" customHeight="1">
      <c r="A32" s="160">
        <f t="shared" si="0"/>
        <v>13</v>
      </c>
      <c r="B32" s="161" t="str">
        <f>'PLANILHA ORÇAMENTO'!D103</f>
        <v>ALVENARIA E PAINEIS</v>
      </c>
      <c r="C32" s="162">
        <f>'PLANILHA ORÇAMENTO'!N108</f>
        <v>202814.39125000002</v>
      </c>
      <c r="D32" s="163"/>
      <c r="E32" s="353">
        <f>$C$32*D32</f>
        <v>0</v>
      </c>
      <c r="F32" s="163"/>
      <c r="G32" s="353">
        <f t="shared" ref="G32:U32" si="12">$C$32*F32</f>
        <v>0</v>
      </c>
      <c r="H32" s="163">
        <v>0.5</v>
      </c>
      <c r="I32" s="353">
        <f t="shared" si="12"/>
        <v>101407.19562500001</v>
      </c>
      <c r="J32" s="163">
        <v>0.5</v>
      </c>
      <c r="K32" s="353">
        <f t="shared" si="12"/>
        <v>101407.19562500001</v>
      </c>
      <c r="L32" s="163"/>
      <c r="M32" s="353">
        <f t="shared" si="12"/>
        <v>0</v>
      </c>
      <c r="N32" s="163"/>
      <c r="O32" s="353">
        <f t="shared" si="12"/>
        <v>0</v>
      </c>
      <c r="P32" s="163"/>
      <c r="Q32" s="353">
        <f t="shared" si="12"/>
        <v>0</v>
      </c>
      <c r="R32" s="163"/>
      <c r="S32" s="353">
        <f t="shared" si="12"/>
        <v>0</v>
      </c>
      <c r="T32" s="163"/>
      <c r="U32" s="353">
        <f t="shared" si="12"/>
        <v>0</v>
      </c>
      <c r="V32" s="164">
        <f t="shared" si="2"/>
        <v>202814.39125000002</v>
      </c>
      <c r="W32" s="165"/>
      <c r="X32" s="167"/>
      <c r="Z32" s="177"/>
    </row>
    <row r="33" spans="1:26" s="150" customFormat="1" ht="20.100000000000001" customHeight="1">
      <c r="A33" s="160">
        <f t="shared" si="0"/>
        <v>14</v>
      </c>
      <c r="B33" s="161" t="str">
        <f>'PLANILHA ORÇAMENTO'!D110</f>
        <v>REVESTIMENTO</v>
      </c>
      <c r="C33" s="162">
        <f>'PLANILHA ORÇAMENTO'!N118</f>
        <v>165386.88749999998</v>
      </c>
      <c r="D33" s="163"/>
      <c r="E33" s="353">
        <f>$C$33*D33</f>
        <v>0</v>
      </c>
      <c r="F33" s="163"/>
      <c r="G33" s="353">
        <f t="shared" ref="G33:U33" si="13">$C$33*F33</f>
        <v>0</v>
      </c>
      <c r="H33" s="163"/>
      <c r="I33" s="353">
        <f t="shared" si="13"/>
        <v>0</v>
      </c>
      <c r="J33" s="163"/>
      <c r="K33" s="353">
        <f t="shared" si="13"/>
        <v>0</v>
      </c>
      <c r="L33" s="163">
        <v>0.25</v>
      </c>
      <c r="M33" s="353">
        <f t="shared" si="13"/>
        <v>41346.721874999996</v>
      </c>
      <c r="N33" s="163">
        <v>0.25</v>
      </c>
      <c r="O33" s="353">
        <f t="shared" si="13"/>
        <v>41346.721874999996</v>
      </c>
      <c r="P33" s="163">
        <v>0.5</v>
      </c>
      <c r="Q33" s="353">
        <f t="shared" si="13"/>
        <v>82693.443749999991</v>
      </c>
      <c r="R33" s="163"/>
      <c r="S33" s="353">
        <f t="shared" si="13"/>
        <v>0</v>
      </c>
      <c r="T33" s="163"/>
      <c r="U33" s="353">
        <f t="shared" si="13"/>
        <v>0</v>
      </c>
      <c r="V33" s="164">
        <f t="shared" si="2"/>
        <v>165386.88749999998</v>
      </c>
      <c r="W33" s="165"/>
      <c r="X33" s="167"/>
      <c r="Z33" s="177"/>
    </row>
    <row r="34" spans="1:26" s="150" customFormat="1" ht="20.100000000000001" customHeight="1">
      <c r="A34" s="160">
        <f t="shared" si="0"/>
        <v>15</v>
      </c>
      <c r="B34" s="161" t="str">
        <f>'PLANILHA ORÇAMENTO'!D120</f>
        <v>PAVIMENTAÇÃO</v>
      </c>
      <c r="C34" s="162">
        <f>'PLANILHA ORÇAMENTO'!N129</f>
        <v>147459.359375</v>
      </c>
      <c r="D34" s="163"/>
      <c r="E34" s="353">
        <f>$C$34*D34</f>
        <v>0</v>
      </c>
      <c r="F34" s="163">
        <v>0.25</v>
      </c>
      <c r="G34" s="353">
        <f t="shared" ref="G34:U34" si="14">$C$34*F34</f>
        <v>36864.83984375</v>
      </c>
      <c r="H34" s="163"/>
      <c r="I34" s="353">
        <f t="shared" si="14"/>
        <v>0</v>
      </c>
      <c r="J34" s="163"/>
      <c r="K34" s="353">
        <f t="shared" si="14"/>
        <v>0</v>
      </c>
      <c r="L34" s="163"/>
      <c r="M34" s="353">
        <f t="shared" si="14"/>
        <v>0</v>
      </c>
      <c r="N34" s="163">
        <v>0.25</v>
      </c>
      <c r="O34" s="353">
        <f t="shared" si="14"/>
        <v>36864.83984375</v>
      </c>
      <c r="P34" s="163">
        <v>0.5</v>
      </c>
      <c r="Q34" s="353">
        <f t="shared" si="14"/>
        <v>73729.6796875</v>
      </c>
      <c r="R34" s="163"/>
      <c r="S34" s="353">
        <f t="shared" si="14"/>
        <v>0</v>
      </c>
      <c r="T34" s="163"/>
      <c r="U34" s="353">
        <f t="shared" si="14"/>
        <v>0</v>
      </c>
      <c r="V34" s="164">
        <f t="shared" si="2"/>
        <v>147459.359375</v>
      </c>
      <c r="W34" s="165"/>
      <c r="X34" s="167"/>
      <c r="Z34" s="177"/>
    </row>
    <row r="35" spans="1:26" s="150" customFormat="1" ht="20.100000000000001" customHeight="1">
      <c r="A35" s="160">
        <f t="shared" si="0"/>
        <v>16</v>
      </c>
      <c r="B35" s="161" t="str">
        <f>'PLANILHA ORÇAMENTO'!D131</f>
        <v>ESQUADRIAS</v>
      </c>
      <c r="C35" s="162">
        <f>'PLANILHA ORÇAMENTO'!N140</f>
        <v>212168.6875</v>
      </c>
      <c r="D35" s="163"/>
      <c r="E35" s="353">
        <f>$C$35*D35</f>
        <v>0</v>
      </c>
      <c r="F35" s="163"/>
      <c r="G35" s="353">
        <f t="shared" ref="G35:U35" si="15">$C$35*F35</f>
        <v>0</v>
      </c>
      <c r="H35" s="163"/>
      <c r="I35" s="353">
        <f t="shared" si="15"/>
        <v>0</v>
      </c>
      <c r="J35" s="163"/>
      <c r="K35" s="353">
        <f t="shared" si="15"/>
        <v>0</v>
      </c>
      <c r="L35" s="163">
        <v>0.2</v>
      </c>
      <c r="M35" s="353">
        <f t="shared" si="15"/>
        <v>42433.737500000003</v>
      </c>
      <c r="N35" s="163"/>
      <c r="O35" s="353">
        <f t="shared" si="15"/>
        <v>0</v>
      </c>
      <c r="P35" s="163"/>
      <c r="Q35" s="353">
        <f t="shared" si="15"/>
        <v>0</v>
      </c>
      <c r="R35" s="163">
        <v>0.8</v>
      </c>
      <c r="S35" s="353">
        <f t="shared" si="15"/>
        <v>169734.95</v>
      </c>
      <c r="T35" s="163"/>
      <c r="U35" s="353">
        <f t="shared" si="15"/>
        <v>0</v>
      </c>
      <c r="V35" s="164">
        <f t="shared" si="2"/>
        <v>212168.6875</v>
      </c>
      <c r="W35" s="165"/>
      <c r="X35" s="167"/>
      <c r="Z35" s="177"/>
    </row>
    <row r="36" spans="1:26" s="150" customFormat="1" ht="20.100000000000001" customHeight="1">
      <c r="A36" s="160">
        <f t="shared" si="0"/>
        <v>17</v>
      </c>
      <c r="B36" s="161" t="str">
        <f>'PLANILHA ORÇAMENTO'!D142</f>
        <v>FERRAGENS</v>
      </c>
      <c r="C36" s="162">
        <f>'PLANILHA ORÇAMENTO'!N146</f>
        <v>5833.875</v>
      </c>
      <c r="D36" s="163"/>
      <c r="E36" s="353">
        <f>$C$36*D36</f>
        <v>0</v>
      </c>
      <c r="F36" s="163"/>
      <c r="G36" s="353">
        <f t="shared" ref="G36:U36" si="16">$C$36*F36</f>
        <v>0</v>
      </c>
      <c r="H36" s="163"/>
      <c r="I36" s="353">
        <f t="shared" si="16"/>
        <v>0</v>
      </c>
      <c r="J36" s="163"/>
      <c r="K36" s="353">
        <f t="shared" si="16"/>
        <v>0</v>
      </c>
      <c r="L36" s="163"/>
      <c r="M36" s="353">
        <f t="shared" si="16"/>
        <v>0</v>
      </c>
      <c r="N36" s="163"/>
      <c r="O36" s="353">
        <f t="shared" si="16"/>
        <v>0</v>
      </c>
      <c r="P36" s="163"/>
      <c r="Q36" s="353">
        <f t="shared" si="16"/>
        <v>0</v>
      </c>
      <c r="R36" s="163">
        <v>1</v>
      </c>
      <c r="S36" s="353">
        <f t="shared" si="16"/>
        <v>5833.875</v>
      </c>
      <c r="T36" s="163"/>
      <c r="U36" s="353">
        <f t="shared" si="16"/>
        <v>0</v>
      </c>
      <c r="V36" s="164">
        <f t="shared" si="2"/>
        <v>5833.875</v>
      </c>
      <c r="W36" s="165"/>
      <c r="X36" s="167"/>
      <c r="Z36" s="177"/>
    </row>
    <row r="37" spans="1:26" s="150" customFormat="1" ht="20.100000000000001" customHeight="1">
      <c r="A37" s="160">
        <f t="shared" si="0"/>
        <v>18</v>
      </c>
      <c r="B37" s="161" t="str">
        <f>'PLANILHA ORÇAMENTO'!D148</f>
        <v>COBERTURA</v>
      </c>
      <c r="C37" s="162">
        <f>'PLANILHA ORÇAMENTO'!N159</f>
        <v>176140.06374999997</v>
      </c>
      <c r="D37" s="163"/>
      <c r="E37" s="353">
        <f>$C$37*D37</f>
        <v>0</v>
      </c>
      <c r="F37" s="163"/>
      <c r="G37" s="353">
        <f t="shared" ref="G37:U37" si="17">$C$37*F37</f>
        <v>0</v>
      </c>
      <c r="H37" s="163"/>
      <c r="I37" s="353">
        <f t="shared" si="17"/>
        <v>0</v>
      </c>
      <c r="J37" s="163"/>
      <c r="K37" s="353">
        <f t="shared" si="17"/>
        <v>0</v>
      </c>
      <c r="L37" s="163">
        <v>1</v>
      </c>
      <c r="M37" s="353">
        <f t="shared" si="17"/>
        <v>176140.06374999997</v>
      </c>
      <c r="N37" s="163"/>
      <c r="O37" s="353">
        <f t="shared" si="17"/>
        <v>0</v>
      </c>
      <c r="P37" s="163"/>
      <c r="Q37" s="353">
        <f t="shared" si="17"/>
        <v>0</v>
      </c>
      <c r="R37" s="163"/>
      <c r="S37" s="353">
        <f t="shared" si="17"/>
        <v>0</v>
      </c>
      <c r="T37" s="163"/>
      <c r="U37" s="353">
        <f t="shared" si="17"/>
        <v>0</v>
      </c>
      <c r="V37" s="164">
        <f t="shared" si="2"/>
        <v>176140.06374999997</v>
      </c>
      <c r="W37" s="165"/>
      <c r="X37" s="167"/>
      <c r="Z37" s="177"/>
    </row>
    <row r="38" spans="1:26" s="150" customFormat="1" ht="20.100000000000001" customHeight="1">
      <c r="A38" s="160">
        <f t="shared" si="0"/>
        <v>19</v>
      </c>
      <c r="B38" s="161" t="str">
        <f>'PLANILHA ORÇAMENTO'!D161</f>
        <v>METAIS E ACESSÓRIOS</v>
      </c>
      <c r="C38" s="162">
        <f>'PLANILHA ORÇAMENTO'!N176</f>
        <v>35159.599999999999</v>
      </c>
      <c r="D38" s="163"/>
      <c r="E38" s="353">
        <f>$C$38*D38</f>
        <v>0</v>
      </c>
      <c r="F38" s="163"/>
      <c r="G38" s="353">
        <f t="shared" ref="G38:U38" si="18">$C$38*F38</f>
        <v>0</v>
      </c>
      <c r="H38" s="163"/>
      <c r="I38" s="353">
        <f t="shared" si="18"/>
        <v>0</v>
      </c>
      <c r="J38" s="163"/>
      <c r="K38" s="353">
        <f t="shared" si="18"/>
        <v>0</v>
      </c>
      <c r="L38" s="163"/>
      <c r="M38" s="353">
        <f t="shared" si="18"/>
        <v>0</v>
      </c>
      <c r="N38" s="163"/>
      <c r="O38" s="353">
        <f t="shared" si="18"/>
        <v>0</v>
      </c>
      <c r="P38" s="163"/>
      <c r="Q38" s="353">
        <f t="shared" si="18"/>
        <v>0</v>
      </c>
      <c r="R38" s="163">
        <v>1</v>
      </c>
      <c r="S38" s="353">
        <f t="shared" si="18"/>
        <v>35159.599999999999</v>
      </c>
      <c r="T38" s="163"/>
      <c r="U38" s="353">
        <f t="shared" si="18"/>
        <v>0</v>
      </c>
      <c r="V38" s="164">
        <f t="shared" si="2"/>
        <v>35159.599999999999</v>
      </c>
      <c r="W38" s="165"/>
      <c r="X38" s="167"/>
      <c r="Z38" s="177"/>
    </row>
    <row r="39" spans="1:26" s="150" customFormat="1" ht="20.100000000000001" customHeight="1">
      <c r="A39" s="160">
        <f t="shared" si="0"/>
        <v>20</v>
      </c>
      <c r="B39" s="161" t="str">
        <f>'PLANILHA ORÇAMENTO'!D178</f>
        <v>PINTURA</v>
      </c>
      <c r="C39" s="162">
        <f>'PLANILHA ORÇAMENTO'!N187</f>
        <v>71366.663749999992</v>
      </c>
      <c r="D39" s="163"/>
      <c r="E39" s="353">
        <f>$C$39*D39</f>
        <v>0</v>
      </c>
      <c r="F39" s="163"/>
      <c r="G39" s="353">
        <f t="shared" ref="G39:U39" si="19">$C$39*F39</f>
        <v>0</v>
      </c>
      <c r="H39" s="163"/>
      <c r="I39" s="353">
        <f t="shared" si="19"/>
        <v>0</v>
      </c>
      <c r="J39" s="163"/>
      <c r="K39" s="353">
        <f t="shared" si="19"/>
        <v>0</v>
      </c>
      <c r="L39" s="163"/>
      <c r="M39" s="353">
        <f t="shared" si="19"/>
        <v>0</v>
      </c>
      <c r="N39" s="163"/>
      <c r="O39" s="353">
        <f t="shared" si="19"/>
        <v>0</v>
      </c>
      <c r="P39" s="163"/>
      <c r="Q39" s="353">
        <f t="shared" si="19"/>
        <v>0</v>
      </c>
      <c r="R39" s="163">
        <v>0.5</v>
      </c>
      <c r="S39" s="353">
        <f t="shared" si="19"/>
        <v>35683.331874999996</v>
      </c>
      <c r="T39" s="163">
        <v>0.5</v>
      </c>
      <c r="U39" s="353">
        <f t="shared" si="19"/>
        <v>35683.331874999996</v>
      </c>
      <c r="V39" s="164">
        <f t="shared" si="2"/>
        <v>71366.663749999992</v>
      </c>
      <c r="W39" s="165"/>
      <c r="X39" s="167"/>
      <c r="Z39" s="177"/>
    </row>
    <row r="40" spans="1:26" s="150" customFormat="1" ht="20.100000000000001" customHeight="1">
      <c r="A40" s="160">
        <f t="shared" si="0"/>
        <v>21</v>
      </c>
      <c r="B40" s="161" t="str">
        <f>'PLANILHA ORÇAMENTO'!D189</f>
        <v>SERRALHERIA</v>
      </c>
      <c r="C40" s="162">
        <f>'PLANILHA ORÇAMENTO'!N194</f>
        <v>46671.095000000001</v>
      </c>
      <c r="D40" s="163"/>
      <c r="E40" s="353">
        <f>$C$40*D40</f>
        <v>0</v>
      </c>
      <c r="F40" s="163"/>
      <c r="G40" s="353">
        <f t="shared" ref="G40:U40" si="20">$C$40*F40</f>
        <v>0</v>
      </c>
      <c r="H40" s="163"/>
      <c r="I40" s="353">
        <f t="shared" si="20"/>
        <v>0</v>
      </c>
      <c r="J40" s="163"/>
      <c r="K40" s="353">
        <f t="shared" si="20"/>
        <v>0</v>
      </c>
      <c r="L40" s="163"/>
      <c r="M40" s="353">
        <f t="shared" si="20"/>
        <v>0</v>
      </c>
      <c r="N40" s="163"/>
      <c r="O40" s="353">
        <f t="shared" si="20"/>
        <v>0</v>
      </c>
      <c r="P40" s="163"/>
      <c r="Q40" s="353">
        <f t="shared" si="20"/>
        <v>0</v>
      </c>
      <c r="R40" s="163"/>
      <c r="S40" s="353">
        <f t="shared" si="20"/>
        <v>0</v>
      </c>
      <c r="T40" s="163">
        <v>1</v>
      </c>
      <c r="U40" s="353">
        <f t="shared" si="20"/>
        <v>46671.095000000001</v>
      </c>
      <c r="V40" s="164">
        <f t="shared" si="2"/>
        <v>46671.095000000001</v>
      </c>
      <c r="W40" s="165"/>
      <c r="X40" s="167"/>
      <c r="Z40" s="177"/>
    </row>
    <row r="41" spans="1:26" s="150" customFormat="1" ht="20.100000000000001" customHeight="1">
      <c r="A41" s="160">
        <f t="shared" si="0"/>
        <v>22</v>
      </c>
      <c r="B41" s="161" t="str">
        <f>'PLANILHA ORÇAMENTO'!D196</f>
        <v>EQUIPAMENTO</v>
      </c>
      <c r="C41" s="162">
        <f>'PLANILHA ORÇAMENTO'!N199</f>
        <v>81907</v>
      </c>
      <c r="D41" s="163"/>
      <c r="E41" s="353">
        <f>$C$41*D41</f>
        <v>0</v>
      </c>
      <c r="F41" s="163"/>
      <c r="G41" s="353">
        <f t="shared" ref="G41:U41" si="21">$C$41*F41</f>
        <v>0</v>
      </c>
      <c r="H41" s="163"/>
      <c r="I41" s="353">
        <f t="shared" si="21"/>
        <v>0</v>
      </c>
      <c r="J41" s="163"/>
      <c r="K41" s="353">
        <f t="shared" si="21"/>
        <v>0</v>
      </c>
      <c r="L41" s="163"/>
      <c r="M41" s="353">
        <f t="shared" si="21"/>
        <v>0</v>
      </c>
      <c r="N41" s="163"/>
      <c r="O41" s="353">
        <f t="shared" si="21"/>
        <v>0</v>
      </c>
      <c r="P41" s="163"/>
      <c r="Q41" s="353">
        <f t="shared" si="21"/>
        <v>0</v>
      </c>
      <c r="R41" s="163">
        <v>1</v>
      </c>
      <c r="S41" s="353">
        <f t="shared" si="21"/>
        <v>81907</v>
      </c>
      <c r="T41" s="163"/>
      <c r="U41" s="353">
        <f t="shared" si="21"/>
        <v>0</v>
      </c>
      <c r="V41" s="164">
        <f t="shared" si="2"/>
        <v>81907</v>
      </c>
      <c r="W41" s="165"/>
      <c r="X41" s="167"/>
      <c r="Z41" s="177"/>
    </row>
    <row r="42" spans="1:26" s="150" customFormat="1" ht="20.100000000000001" customHeight="1">
      <c r="A42" s="160">
        <f t="shared" si="0"/>
        <v>23</v>
      </c>
      <c r="B42" s="161" t="str">
        <f>'PLANILHA ORÇAMENTO'!D201</f>
        <v>INSTALAÇÕES ELÉTRICAS</v>
      </c>
      <c r="C42" s="162">
        <f>'PLANILHA ORÇAMENTO'!N227</f>
        <v>88470.249999999985</v>
      </c>
      <c r="D42" s="163"/>
      <c r="E42" s="353">
        <f>$C$42*D42</f>
        <v>0</v>
      </c>
      <c r="F42" s="163"/>
      <c r="G42" s="353">
        <f t="shared" ref="G42:U42" si="22">$C$42*F42</f>
        <v>0</v>
      </c>
      <c r="H42" s="163"/>
      <c r="I42" s="353">
        <f t="shared" si="22"/>
        <v>0</v>
      </c>
      <c r="J42" s="163">
        <v>0.1</v>
      </c>
      <c r="K42" s="353">
        <f t="shared" si="22"/>
        <v>8847.0249999999996</v>
      </c>
      <c r="L42" s="163">
        <v>0.1</v>
      </c>
      <c r="M42" s="353">
        <f t="shared" si="22"/>
        <v>8847.0249999999996</v>
      </c>
      <c r="N42" s="163">
        <v>0.1</v>
      </c>
      <c r="O42" s="353">
        <f t="shared" si="22"/>
        <v>8847.0249999999996</v>
      </c>
      <c r="P42" s="163">
        <v>0.2</v>
      </c>
      <c r="Q42" s="353">
        <f t="shared" si="22"/>
        <v>17694.05</v>
      </c>
      <c r="R42" s="163">
        <v>0.2</v>
      </c>
      <c r="S42" s="353">
        <f t="shared" si="22"/>
        <v>17694.05</v>
      </c>
      <c r="T42" s="163">
        <v>0.3</v>
      </c>
      <c r="U42" s="353">
        <f t="shared" si="22"/>
        <v>26541.074999999993</v>
      </c>
      <c r="V42" s="164">
        <f t="shared" si="2"/>
        <v>88470.25</v>
      </c>
      <c r="W42" s="165"/>
      <c r="X42" s="167"/>
      <c r="Z42" s="177"/>
    </row>
    <row r="43" spans="1:26" s="150" customFormat="1" ht="20.100000000000001" customHeight="1">
      <c r="A43" s="160">
        <f t="shared" si="0"/>
        <v>24</v>
      </c>
      <c r="B43" s="161" t="str">
        <f>'PLANILHA ORÇAMENTO'!D230</f>
        <v>INSTALAÇÕES HIDRÁULICAS</v>
      </c>
      <c r="C43" s="162">
        <f>'PLANILHA ORÇAMENTO'!N256</f>
        <v>21492.712499999998</v>
      </c>
      <c r="D43" s="163"/>
      <c r="E43" s="353">
        <f>$C$43*D43</f>
        <v>0</v>
      </c>
      <c r="F43" s="163"/>
      <c r="G43" s="353">
        <f t="shared" ref="G43:U43" si="23">$C$43*F43</f>
        <v>0</v>
      </c>
      <c r="H43" s="163"/>
      <c r="I43" s="353">
        <f t="shared" si="23"/>
        <v>0</v>
      </c>
      <c r="J43" s="163"/>
      <c r="K43" s="353">
        <f t="shared" si="23"/>
        <v>0</v>
      </c>
      <c r="L43" s="163">
        <v>0.5</v>
      </c>
      <c r="M43" s="353">
        <f t="shared" si="23"/>
        <v>10746.356249999999</v>
      </c>
      <c r="N43" s="163">
        <v>0.5</v>
      </c>
      <c r="O43" s="353">
        <f t="shared" si="23"/>
        <v>10746.356249999999</v>
      </c>
      <c r="P43" s="163"/>
      <c r="Q43" s="353">
        <f t="shared" si="23"/>
        <v>0</v>
      </c>
      <c r="R43" s="163"/>
      <c r="S43" s="353">
        <f t="shared" si="23"/>
        <v>0</v>
      </c>
      <c r="T43" s="163"/>
      <c r="U43" s="353">
        <f t="shared" si="23"/>
        <v>0</v>
      </c>
      <c r="V43" s="164">
        <f t="shared" si="2"/>
        <v>21492.712499999998</v>
      </c>
      <c r="W43" s="165"/>
      <c r="X43" s="167"/>
      <c r="Z43" s="177"/>
    </row>
    <row r="44" spans="1:26" s="150" customFormat="1" ht="20.100000000000001" customHeight="1">
      <c r="A44" s="160">
        <f t="shared" si="0"/>
        <v>25</v>
      </c>
      <c r="B44" s="161" t="str">
        <f>'PLANILHA ORÇAMENTO'!D258</f>
        <v>INSTALAÇÕES SANITÁRIAS E PLUVIAIS</v>
      </c>
      <c r="C44" s="162">
        <f>'PLANILHA ORÇAMENTO'!N274</f>
        <v>71705.700000000012</v>
      </c>
      <c r="D44" s="163">
        <v>0.3</v>
      </c>
      <c r="E44" s="353">
        <f>$C$44*D44</f>
        <v>21511.710000000003</v>
      </c>
      <c r="F44" s="163"/>
      <c r="G44" s="353">
        <f t="shared" ref="G44:U44" si="24">$C$44*F44</f>
        <v>0</v>
      </c>
      <c r="H44" s="163"/>
      <c r="I44" s="353">
        <f t="shared" si="24"/>
        <v>0</v>
      </c>
      <c r="J44" s="163"/>
      <c r="K44" s="353">
        <f t="shared" si="24"/>
        <v>0</v>
      </c>
      <c r="L44" s="163"/>
      <c r="M44" s="353">
        <f t="shared" si="24"/>
        <v>0</v>
      </c>
      <c r="N44" s="163">
        <v>0.7</v>
      </c>
      <c r="O44" s="353">
        <f t="shared" si="24"/>
        <v>50193.990000000005</v>
      </c>
      <c r="P44" s="163"/>
      <c r="Q44" s="353">
        <f t="shared" si="24"/>
        <v>0</v>
      </c>
      <c r="R44" s="163"/>
      <c r="S44" s="353">
        <f t="shared" si="24"/>
        <v>0</v>
      </c>
      <c r="T44" s="163"/>
      <c r="U44" s="353">
        <f t="shared" si="24"/>
        <v>0</v>
      </c>
      <c r="V44" s="164">
        <f t="shared" si="2"/>
        <v>71705.700000000012</v>
      </c>
      <c r="W44" s="165"/>
      <c r="X44" s="167"/>
      <c r="Z44" s="177"/>
    </row>
    <row r="45" spans="1:26" s="150" customFormat="1" ht="20.100000000000001" customHeight="1">
      <c r="A45" s="160">
        <f t="shared" si="0"/>
        <v>26</v>
      </c>
      <c r="B45" s="161" t="str">
        <f>'PLANILHA ORÇAMENTO'!D276</f>
        <v>PREVENSÃO DE INCÊNDIO</v>
      </c>
      <c r="C45" s="162">
        <f>'PLANILHA ORÇAMENTO'!N286</f>
        <v>17225.650000000001</v>
      </c>
      <c r="D45" s="163"/>
      <c r="E45" s="353">
        <f>$C$45*D45</f>
        <v>0</v>
      </c>
      <c r="F45" s="163"/>
      <c r="G45" s="353">
        <f t="shared" ref="G45:U45" si="25">$C$45*F45</f>
        <v>0</v>
      </c>
      <c r="H45" s="163"/>
      <c r="I45" s="353">
        <f t="shared" si="25"/>
        <v>0</v>
      </c>
      <c r="J45" s="163"/>
      <c r="K45" s="353">
        <f t="shared" si="25"/>
        <v>0</v>
      </c>
      <c r="L45" s="163"/>
      <c r="M45" s="353">
        <f t="shared" si="25"/>
        <v>0</v>
      </c>
      <c r="N45" s="163"/>
      <c r="O45" s="353">
        <f t="shared" si="25"/>
        <v>0</v>
      </c>
      <c r="P45" s="163"/>
      <c r="Q45" s="353">
        <f t="shared" si="25"/>
        <v>0</v>
      </c>
      <c r="R45" s="163"/>
      <c r="S45" s="353">
        <f t="shared" si="25"/>
        <v>0</v>
      </c>
      <c r="T45" s="163">
        <v>1</v>
      </c>
      <c r="U45" s="353">
        <f t="shared" si="25"/>
        <v>17225.650000000001</v>
      </c>
      <c r="V45" s="164">
        <f t="shared" si="2"/>
        <v>17225.650000000001</v>
      </c>
      <c r="W45" s="165"/>
      <c r="X45" s="167"/>
      <c r="Z45" s="177"/>
    </row>
    <row r="46" spans="1:26" s="150" customFormat="1" ht="20.100000000000001" customHeight="1" thickBot="1">
      <c r="A46" s="160">
        <f t="shared" si="0"/>
        <v>27</v>
      </c>
      <c r="B46" s="161" t="str">
        <f>'PLANILHA ORÇAMENTO'!D289</f>
        <v>SERVIÇOS FINAIS E EVENTUAIS</v>
      </c>
      <c r="C46" s="162">
        <f>'PLANILHA ORÇAMENTO'!N291</f>
        <v>1526.09</v>
      </c>
      <c r="D46" s="356"/>
      <c r="E46" s="354">
        <f>$C$46*D46</f>
        <v>0</v>
      </c>
      <c r="F46" s="356"/>
      <c r="G46" s="354">
        <f t="shared" ref="G46:U46" si="26">$C$46*F46</f>
        <v>0</v>
      </c>
      <c r="H46" s="356"/>
      <c r="I46" s="354">
        <f t="shared" si="26"/>
        <v>0</v>
      </c>
      <c r="J46" s="356"/>
      <c r="K46" s="354">
        <f t="shared" si="26"/>
        <v>0</v>
      </c>
      <c r="L46" s="356"/>
      <c r="M46" s="354">
        <f t="shared" si="26"/>
        <v>0</v>
      </c>
      <c r="N46" s="356"/>
      <c r="O46" s="354">
        <f t="shared" si="26"/>
        <v>0</v>
      </c>
      <c r="P46" s="356"/>
      <c r="Q46" s="354">
        <f t="shared" si="26"/>
        <v>0</v>
      </c>
      <c r="R46" s="356"/>
      <c r="S46" s="354">
        <f t="shared" si="26"/>
        <v>0</v>
      </c>
      <c r="T46" s="356">
        <v>1</v>
      </c>
      <c r="U46" s="354">
        <f t="shared" si="26"/>
        <v>1526.09</v>
      </c>
      <c r="V46" s="365">
        <f t="shared" si="2"/>
        <v>1526.09</v>
      </c>
      <c r="W46" s="165"/>
      <c r="X46" s="167"/>
      <c r="Z46" s="177"/>
    </row>
    <row r="47" spans="1:26" s="150" customFormat="1" ht="16.5" thickBot="1">
      <c r="A47" s="441" t="s">
        <v>5</v>
      </c>
      <c r="B47" s="442"/>
      <c r="C47" s="355">
        <f>SUM(C20:C46)</f>
        <v>1795893.1956249999</v>
      </c>
      <c r="D47" s="366"/>
      <c r="E47" s="368">
        <f>SUM(E20:E46)</f>
        <v>133256.11971500001</v>
      </c>
      <c r="F47" s="368"/>
      <c r="G47" s="368">
        <f t="shared" ref="G47:U47" si="27">SUM(G20:G46)</f>
        <v>108059.95643375001</v>
      </c>
      <c r="H47" s="368"/>
      <c r="I47" s="368">
        <f t="shared" si="27"/>
        <v>138729.19346500002</v>
      </c>
      <c r="J47" s="368"/>
      <c r="K47" s="368">
        <f t="shared" si="27"/>
        <v>187689.53346500001</v>
      </c>
      <c r="L47" s="368"/>
      <c r="M47" s="368">
        <f t="shared" si="27"/>
        <v>368100.70159000001</v>
      </c>
      <c r="N47" s="368"/>
      <c r="O47" s="368">
        <f t="shared" si="27"/>
        <v>161615.69893374998</v>
      </c>
      <c r="P47" s="368"/>
      <c r="Q47" s="368">
        <f t="shared" si="27"/>
        <v>197536.15502749998</v>
      </c>
      <c r="R47" s="368"/>
      <c r="S47" s="368">
        <f t="shared" si="27"/>
        <v>359629.57283999998</v>
      </c>
      <c r="T47" s="368"/>
      <c r="U47" s="368">
        <f t="shared" si="27"/>
        <v>141276.26415499998</v>
      </c>
      <c r="V47" s="369">
        <f>SUM(V20:V46)</f>
        <v>1795893.1956249999</v>
      </c>
      <c r="W47" s="169"/>
      <c r="X47" s="168">
        <f>SUM(X20:X46)</f>
        <v>0</v>
      </c>
    </row>
    <row r="49" spans="3:24">
      <c r="W49" s="170"/>
      <c r="X49" s="171">
        <f>IFERROR(X47/$C$47,"")</f>
        <v>0</v>
      </c>
    </row>
    <row r="51" spans="3:24" ht="15.75">
      <c r="C51" s="367" t="s">
        <v>8</v>
      </c>
    </row>
    <row r="52" spans="3:24" ht="15.75">
      <c r="C52" s="367" t="s">
        <v>9</v>
      </c>
      <c r="W52" s="172"/>
      <c r="X52" s="172"/>
    </row>
    <row r="324" s="152" customFormat="1"/>
  </sheetData>
  <mergeCells count="10">
    <mergeCell ref="A12:V12"/>
    <mergeCell ref="W17:X17"/>
    <mergeCell ref="A47:B47"/>
    <mergeCell ref="A17:A19"/>
    <mergeCell ref="B17:B19"/>
    <mergeCell ref="C17:C19"/>
    <mergeCell ref="D18:D19"/>
    <mergeCell ref="V18:V19"/>
    <mergeCell ref="W18:W19"/>
    <mergeCell ref="X18:X19"/>
  </mergeCells>
  <printOptions horizontalCentered="1"/>
  <pageMargins left="0.196527777777778" right="0.196527777777778" top="1.3187500000000001" bottom="0.39305555555555599" header="0.31388888888888899" footer="0.31388888888888899"/>
  <pageSetup paperSize="9" scale="70" orientation="portrait" verticalDpi="300"/>
  <drawing r:id="rId1"/>
  <legacyDrawing r:id="rId2"/>
  <oleObjects>
    <mc:AlternateContent xmlns:mc="http://schemas.openxmlformats.org/markup-compatibility/2006">
      <mc:Choice Requires="x14">
        <oleObject progId="Paint.Picture" shapeId="6145" r:id="rId3">
          <objectPr defaultSize="0" autoPict="0" r:id="rId4">
            <anchor moveWithCells="1">
              <from>
                <xdr:col>0</xdr:col>
                <xdr:colOff>200025</xdr:colOff>
                <xdr:row>4</xdr:row>
                <xdr:rowOff>28575</xdr:rowOff>
              </from>
              <to>
                <xdr:col>1</xdr:col>
                <xdr:colOff>1009650</xdr:colOff>
                <xdr:row>10</xdr:row>
                <xdr:rowOff>0</xdr:rowOff>
              </to>
            </anchor>
          </objectPr>
        </oleObject>
      </mc:Choice>
      <mc:Fallback>
        <oleObject progId="Paint.Picture" shapeId="614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302"/>
  <sheetViews>
    <sheetView tabSelected="1" topLeftCell="A270" zoomScale="92" zoomScaleNormal="92" zoomScaleSheetLayoutView="90" workbookViewId="0">
      <selection activeCell="N294" sqref="N294"/>
    </sheetView>
  </sheetViews>
  <sheetFormatPr defaultColWidth="9.140625" defaultRowHeight="12.75"/>
  <cols>
    <col min="1" max="1" width="8.42578125" style="210" customWidth="1"/>
    <col min="2" max="2" width="9.7109375" style="218" customWidth="1"/>
    <col min="3" max="3" width="12.7109375" style="218" customWidth="1"/>
    <col min="4" max="4" width="107.140625" style="222" customWidth="1"/>
    <col min="5" max="5" width="6.140625" style="219" customWidth="1"/>
    <col min="6" max="6" width="8.140625" style="220" customWidth="1"/>
    <col min="7" max="8" width="12.42578125" style="351" customWidth="1"/>
    <col min="9" max="9" width="12.42578125" style="220" customWidth="1"/>
    <col min="10" max="10" width="12.28515625" style="351" customWidth="1"/>
    <col min="11" max="11" width="12.28515625" style="220" customWidth="1"/>
    <col min="12" max="12" width="14.28515625" style="220" customWidth="1"/>
    <col min="13" max="13" width="6.85546875" style="221" customWidth="1"/>
    <col min="14" max="14" width="13.5703125" style="220" customWidth="1"/>
    <col min="15" max="15" width="9.140625" style="137"/>
    <col min="16" max="16" width="9.7109375" style="137" customWidth="1"/>
    <col min="17" max="16384" width="9.140625" style="137"/>
  </cols>
  <sheetData>
    <row r="2" spans="1:16" ht="15.75">
      <c r="A2" s="187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301"/>
      <c r="P2" s="144"/>
    </row>
    <row r="3" spans="1:16" ht="15.75">
      <c r="A3" s="187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4"/>
      <c r="P3" s="144"/>
    </row>
    <row r="4" spans="1:16" ht="15.75">
      <c r="A4" s="187"/>
      <c r="B4" s="459" t="s">
        <v>10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3"/>
      <c r="O4" s="454"/>
      <c r="P4" s="144"/>
    </row>
    <row r="5" spans="1:16" s="227" customFormat="1" ht="15.75">
      <c r="A5" s="138"/>
      <c r="B5" s="223" t="s">
        <v>11</v>
      </c>
      <c r="C5" s="223"/>
      <c r="D5" s="223" t="s">
        <v>190</v>
      </c>
      <c r="E5" s="224"/>
      <c r="F5" s="224"/>
      <c r="G5" s="336"/>
      <c r="H5" s="336"/>
      <c r="I5" s="224"/>
      <c r="J5" s="336"/>
      <c r="K5" s="224"/>
      <c r="L5" s="224"/>
      <c r="M5" s="224"/>
      <c r="N5" s="224"/>
      <c r="O5" s="225"/>
      <c r="P5" s="226"/>
    </row>
    <row r="6" spans="1:16" s="227" customFormat="1" ht="15.75">
      <c r="A6" s="138"/>
      <c r="B6" s="223" t="s">
        <v>12</v>
      </c>
      <c r="C6" s="223"/>
      <c r="D6" s="223" t="s">
        <v>185</v>
      </c>
      <c r="E6" s="224"/>
      <c r="F6" s="224"/>
      <c r="G6" s="336"/>
      <c r="H6" s="336"/>
      <c r="I6" s="224"/>
      <c r="J6" s="336"/>
      <c r="K6" s="224"/>
      <c r="L6" s="224"/>
      <c r="M6" s="224"/>
      <c r="N6" s="224"/>
      <c r="O6" s="225"/>
      <c r="P6" s="226"/>
    </row>
    <row r="7" spans="1:16" s="227" customFormat="1" ht="15.75">
      <c r="A7" s="138"/>
      <c r="B7" s="224" t="s">
        <v>13</v>
      </c>
      <c r="C7" s="224"/>
      <c r="D7" s="228" t="s">
        <v>186</v>
      </c>
      <c r="E7" s="224"/>
      <c r="F7" s="224"/>
      <c r="G7" s="336"/>
      <c r="H7" s="336"/>
      <c r="I7" s="224"/>
      <c r="J7" s="336"/>
      <c r="K7" s="224"/>
      <c r="L7" s="224"/>
      <c r="M7" s="224"/>
      <c r="N7" s="224"/>
      <c r="O7" s="225"/>
      <c r="P7" s="226"/>
    </row>
    <row r="8" spans="1:16" s="227" customFormat="1" ht="15.75">
      <c r="A8" s="138"/>
      <c r="B8" s="223" t="s">
        <v>14</v>
      </c>
      <c r="C8" s="223"/>
      <c r="D8" s="229" t="s">
        <v>191</v>
      </c>
      <c r="E8" s="224"/>
      <c r="F8" s="224"/>
      <c r="G8" s="336"/>
      <c r="H8" s="336"/>
      <c r="I8" s="224"/>
      <c r="J8" s="336"/>
      <c r="K8" s="224"/>
      <c r="L8" s="224"/>
      <c r="M8" s="224"/>
      <c r="N8" s="224"/>
      <c r="O8" s="225"/>
      <c r="P8" s="226"/>
    </row>
    <row r="9" spans="1:16">
      <c r="A9" s="470" t="s">
        <v>15</v>
      </c>
      <c r="B9" s="473" t="s">
        <v>16</v>
      </c>
      <c r="C9" s="182"/>
      <c r="D9" s="470" t="s">
        <v>17</v>
      </c>
      <c r="E9" s="470" t="s">
        <v>18</v>
      </c>
      <c r="F9" s="467" t="s">
        <v>19</v>
      </c>
      <c r="G9" s="337" t="s">
        <v>23</v>
      </c>
      <c r="H9" s="337" t="s">
        <v>23</v>
      </c>
      <c r="I9" s="179" t="s">
        <v>23</v>
      </c>
      <c r="J9" s="337" t="s">
        <v>23</v>
      </c>
      <c r="K9" s="180" t="s">
        <v>23</v>
      </c>
      <c r="L9" s="464" t="s">
        <v>20</v>
      </c>
      <c r="M9" s="465"/>
      <c r="N9" s="178" t="s">
        <v>21</v>
      </c>
      <c r="O9" s="145"/>
      <c r="P9" s="145"/>
    </row>
    <row r="10" spans="1:16">
      <c r="A10" s="471"/>
      <c r="B10" s="474"/>
      <c r="C10" s="183" t="s">
        <v>22</v>
      </c>
      <c r="D10" s="471"/>
      <c r="E10" s="471"/>
      <c r="F10" s="468"/>
      <c r="G10" s="338" t="s">
        <v>26</v>
      </c>
      <c r="H10" s="338" t="s">
        <v>26</v>
      </c>
      <c r="I10" s="185" t="s">
        <v>189</v>
      </c>
      <c r="J10" s="338" t="s">
        <v>189</v>
      </c>
      <c r="K10" s="186" t="s">
        <v>189</v>
      </c>
      <c r="L10" s="455" t="s">
        <v>24</v>
      </c>
      <c r="M10" s="457" t="s">
        <v>6</v>
      </c>
      <c r="N10" s="146" t="s">
        <v>25</v>
      </c>
      <c r="P10" s="145"/>
    </row>
    <row r="11" spans="1:16">
      <c r="A11" s="472"/>
      <c r="B11" s="475"/>
      <c r="C11" s="184"/>
      <c r="D11" s="472"/>
      <c r="E11" s="472"/>
      <c r="F11" s="469"/>
      <c r="G11" s="339" t="s">
        <v>187</v>
      </c>
      <c r="H11" s="339" t="s">
        <v>188</v>
      </c>
      <c r="I11" s="139" t="s">
        <v>187</v>
      </c>
      <c r="J11" s="339" t="s">
        <v>188</v>
      </c>
      <c r="K11" s="140"/>
      <c r="L11" s="456"/>
      <c r="M11" s="458"/>
      <c r="N11" s="147"/>
      <c r="O11" s="148"/>
      <c r="P11" s="145"/>
    </row>
    <row r="12" spans="1:16">
      <c r="A12" s="246"/>
      <c r="B12" s="247"/>
      <c r="C12" s="247"/>
      <c r="D12" s="246"/>
      <c r="E12" s="246"/>
      <c r="F12" s="248"/>
      <c r="G12" s="340"/>
      <c r="H12" s="340"/>
      <c r="I12" s="249"/>
      <c r="J12" s="340"/>
      <c r="K12" s="250"/>
      <c r="L12" s="251"/>
      <c r="M12" s="252"/>
      <c r="N12" s="253"/>
      <c r="O12" s="148"/>
      <c r="P12" s="145"/>
    </row>
    <row r="13" spans="1:16" s="390" customFormat="1">
      <c r="A13" s="383">
        <v>1</v>
      </c>
      <c r="B13" s="404"/>
      <c r="C13" s="404"/>
      <c r="D13" s="405" t="s">
        <v>198</v>
      </c>
      <c r="E13" s="383"/>
      <c r="F13" s="406"/>
      <c r="G13" s="400"/>
      <c r="H13" s="400"/>
      <c r="I13" s="383"/>
      <c r="J13" s="400"/>
      <c r="K13" s="383"/>
      <c r="L13" s="383"/>
      <c r="M13" s="407"/>
      <c r="N13" s="408"/>
      <c r="P13" s="391"/>
    </row>
    <row r="14" spans="1:16" s="227" customFormat="1">
      <c r="A14" s="246" t="s">
        <v>27</v>
      </c>
      <c r="B14" s="247">
        <v>98525</v>
      </c>
      <c r="C14" s="232" t="s">
        <v>28</v>
      </c>
      <c r="D14" s="257" t="s">
        <v>200</v>
      </c>
      <c r="E14" s="181" t="s">
        <v>35</v>
      </c>
      <c r="F14" s="286">
        <v>800</v>
      </c>
      <c r="G14" s="371">
        <v>0.32</v>
      </c>
      <c r="H14" s="371"/>
      <c r="I14" s="244">
        <f>G14*F14</f>
        <v>256</v>
      </c>
      <c r="J14" s="245">
        <f>F14*H14</f>
        <v>0</v>
      </c>
      <c r="K14" s="245">
        <f>SUM(I14:J14)</f>
        <v>256</v>
      </c>
      <c r="L14" s="236">
        <f>K14*M14</f>
        <v>64</v>
      </c>
      <c r="M14" s="237">
        <v>0.25</v>
      </c>
      <c r="N14" s="236">
        <f>K14+L14</f>
        <v>320</v>
      </c>
      <c r="O14" s="273"/>
      <c r="P14" s="230"/>
    </row>
    <row r="15" spans="1:16" s="227" customFormat="1">
      <c r="A15" s="246" t="s">
        <v>192</v>
      </c>
      <c r="B15" s="247">
        <v>99059</v>
      </c>
      <c r="C15" s="232" t="s">
        <v>28</v>
      </c>
      <c r="D15" s="257" t="s">
        <v>199</v>
      </c>
      <c r="E15" s="181" t="s">
        <v>41</v>
      </c>
      <c r="F15" s="286">
        <v>118</v>
      </c>
      <c r="G15" s="371">
        <v>18.03</v>
      </c>
      <c r="H15" s="371">
        <v>22.29</v>
      </c>
      <c r="I15" s="244">
        <f>G15*F15</f>
        <v>2127.54</v>
      </c>
      <c r="J15" s="245">
        <f>F15*H15</f>
        <v>2630.22</v>
      </c>
      <c r="K15" s="245">
        <f>SUM(I15:J15)</f>
        <v>4757.76</v>
      </c>
      <c r="L15" s="236">
        <f>K15*M15</f>
        <v>1189.44</v>
      </c>
      <c r="M15" s="237">
        <v>0.25</v>
      </c>
      <c r="N15" s="236">
        <f>K15+L15</f>
        <v>5947.2000000000007</v>
      </c>
      <c r="O15" s="273"/>
      <c r="P15" s="230"/>
    </row>
    <row r="16" spans="1:16" s="227" customFormat="1">
      <c r="A16" s="246" t="s">
        <v>193</v>
      </c>
      <c r="B16" s="247">
        <v>101490</v>
      </c>
      <c r="C16" s="232" t="s">
        <v>28</v>
      </c>
      <c r="D16" s="257" t="s">
        <v>453</v>
      </c>
      <c r="E16" s="246" t="s">
        <v>209</v>
      </c>
      <c r="F16" s="286">
        <v>1</v>
      </c>
      <c r="G16" s="371">
        <v>244.08</v>
      </c>
      <c r="H16" s="371">
        <v>1078.22</v>
      </c>
      <c r="I16" s="244">
        <f>G16*F16</f>
        <v>244.08</v>
      </c>
      <c r="J16" s="245">
        <f>F16*H16</f>
        <v>1078.22</v>
      </c>
      <c r="K16" s="245">
        <f>SUM(I16:J16)</f>
        <v>1322.3</v>
      </c>
      <c r="L16" s="236">
        <f>K16*M16</f>
        <v>330.57499999999999</v>
      </c>
      <c r="M16" s="237">
        <v>0.25</v>
      </c>
      <c r="N16" s="236">
        <f>K16+L16</f>
        <v>1652.875</v>
      </c>
      <c r="O16" s="273"/>
      <c r="P16" s="230"/>
    </row>
    <row r="17" spans="1:16" s="277" customFormat="1">
      <c r="A17" s="246" t="s">
        <v>206</v>
      </c>
      <c r="B17" s="274"/>
      <c r="C17" s="232" t="s">
        <v>39</v>
      </c>
      <c r="D17" s="298" t="s">
        <v>365</v>
      </c>
      <c r="E17" s="288" t="s">
        <v>209</v>
      </c>
      <c r="F17" s="289">
        <v>1</v>
      </c>
      <c r="G17" s="372">
        <v>411.15</v>
      </c>
      <c r="H17" s="372">
        <v>433.13</v>
      </c>
      <c r="I17" s="282">
        <f t="shared" ref="I17" si="0">G17*F17</f>
        <v>411.15</v>
      </c>
      <c r="J17" s="283">
        <f t="shared" ref="J17" si="1">F17*H17</f>
        <v>433.13</v>
      </c>
      <c r="K17" s="283">
        <f t="shared" ref="K17" si="2">SUM(I17:J17)</f>
        <v>844.28</v>
      </c>
      <c r="L17" s="284">
        <f t="shared" ref="L17" si="3">K17*M17</f>
        <v>211.07</v>
      </c>
      <c r="M17" s="285">
        <v>0.25</v>
      </c>
      <c r="N17" s="284">
        <f t="shared" ref="N17" si="4">K17+L17</f>
        <v>1055.3499999999999</v>
      </c>
      <c r="O17" s="275"/>
      <c r="P17" s="276"/>
    </row>
    <row r="18" spans="1:16" s="277" customFormat="1">
      <c r="A18" s="246" t="s">
        <v>465</v>
      </c>
      <c r="B18" s="274"/>
      <c r="C18" s="268" t="s">
        <v>455</v>
      </c>
      <c r="D18" s="298" t="s">
        <v>464</v>
      </c>
      <c r="E18" s="288" t="s">
        <v>209</v>
      </c>
      <c r="F18" s="289">
        <v>1</v>
      </c>
      <c r="G18" s="372"/>
      <c r="H18" s="372">
        <v>93.64</v>
      </c>
      <c r="I18" s="282">
        <f t="shared" ref="I18" si="5">G18*F18</f>
        <v>0</v>
      </c>
      <c r="J18" s="283">
        <f t="shared" ref="J18" si="6">F18*H18</f>
        <v>93.64</v>
      </c>
      <c r="K18" s="283">
        <f t="shared" ref="K18" si="7">SUM(I18:J18)</f>
        <v>93.64</v>
      </c>
      <c r="L18" s="284">
        <f t="shared" ref="L18" si="8">K18*M18</f>
        <v>23.41</v>
      </c>
      <c r="M18" s="285">
        <v>0.25</v>
      </c>
      <c r="N18" s="284">
        <f t="shared" ref="N18" si="9">K18+L18</f>
        <v>117.05</v>
      </c>
      <c r="O18" s="275"/>
      <c r="P18" s="276"/>
    </row>
    <row r="19" spans="1:16">
      <c r="A19" s="246"/>
      <c r="B19" s="247"/>
      <c r="C19" s="268"/>
      <c r="D19" s="352"/>
      <c r="E19" s="246"/>
      <c r="F19" s="269"/>
      <c r="G19" s="373"/>
      <c r="H19" s="373"/>
      <c r="I19" s="270"/>
      <c r="J19" s="342"/>
      <c r="K19" s="267"/>
      <c r="L19" s="271"/>
      <c r="M19" s="272"/>
      <c r="N19" s="207"/>
      <c r="O19" s="148"/>
      <c r="P19" s="145"/>
    </row>
    <row r="20" spans="1:16" s="227" customFormat="1">
      <c r="A20" s="231"/>
      <c r="B20" s="232"/>
      <c r="C20" s="232"/>
      <c r="D20" s="141" t="s">
        <v>33</v>
      </c>
      <c r="E20" s="238"/>
      <c r="F20" s="239"/>
      <c r="G20" s="374"/>
      <c r="H20" s="374"/>
      <c r="I20" s="242">
        <f>SUM(I14:I19)</f>
        <v>3038.77</v>
      </c>
      <c r="J20" s="243">
        <f>SUM(J14:J19)</f>
        <v>4235.21</v>
      </c>
      <c r="K20" s="243">
        <f>SUM(K14:K19)</f>
        <v>7273.9800000000005</v>
      </c>
      <c r="L20" s="240">
        <f>SUM(L14:L19)</f>
        <v>1818.4950000000001</v>
      </c>
      <c r="M20" s="241"/>
      <c r="N20" s="240">
        <f>SUM(N14:N19)</f>
        <v>9092.4750000000004</v>
      </c>
      <c r="P20" s="230"/>
    </row>
    <row r="21" spans="1:16">
      <c r="A21" s="246"/>
      <c r="B21" s="247"/>
      <c r="C21" s="247"/>
      <c r="D21" s="257"/>
      <c r="E21" s="246"/>
      <c r="F21" s="260"/>
      <c r="G21" s="343"/>
      <c r="H21" s="343"/>
      <c r="I21" s="261"/>
      <c r="J21" s="343"/>
      <c r="K21" s="262"/>
      <c r="L21" s="263"/>
      <c r="M21" s="264"/>
      <c r="N21" s="265"/>
      <c r="O21" s="148"/>
      <c r="P21" s="145"/>
    </row>
    <row r="22" spans="1:16" s="421" customFormat="1">
      <c r="A22" s="409" t="s">
        <v>201</v>
      </c>
      <c r="B22" s="410"/>
      <c r="C22" s="410"/>
      <c r="D22" s="411" t="s">
        <v>202</v>
      </c>
      <c r="E22" s="409"/>
      <c r="F22" s="412"/>
      <c r="G22" s="413"/>
      <c r="H22" s="413"/>
      <c r="I22" s="414"/>
      <c r="J22" s="413"/>
      <c r="K22" s="415"/>
      <c r="L22" s="416"/>
      <c r="M22" s="417"/>
      <c r="N22" s="418"/>
      <c r="O22" s="419"/>
      <c r="P22" s="420"/>
    </row>
    <row r="23" spans="1:16" s="227" customFormat="1">
      <c r="A23" s="246" t="s">
        <v>34</v>
      </c>
      <c r="B23" s="246" t="s">
        <v>332</v>
      </c>
      <c r="C23" s="279" t="s">
        <v>39</v>
      </c>
      <c r="D23" s="257" t="s">
        <v>331</v>
      </c>
      <c r="E23" s="181" t="s">
        <v>35</v>
      </c>
      <c r="F23" s="286">
        <v>88</v>
      </c>
      <c r="G23" s="371">
        <v>29.03</v>
      </c>
      <c r="H23" s="371">
        <v>36.39</v>
      </c>
      <c r="I23" s="244">
        <f>G23*F23</f>
        <v>2554.6400000000003</v>
      </c>
      <c r="J23" s="245">
        <f>F23*H23</f>
        <v>3202.32</v>
      </c>
      <c r="K23" s="245">
        <f>SUM(I23:J23)</f>
        <v>5756.9600000000009</v>
      </c>
      <c r="L23" s="236">
        <f>K23*M23</f>
        <v>1439.2400000000002</v>
      </c>
      <c r="M23" s="237">
        <v>0.25</v>
      </c>
      <c r="N23" s="236">
        <f>K23+L23</f>
        <v>7196.2000000000007</v>
      </c>
      <c r="O23" s="273"/>
      <c r="P23" s="230"/>
    </row>
    <row r="24" spans="1:16" s="227" customFormat="1">
      <c r="A24" s="246" t="s">
        <v>195</v>
      </c>
      <c r="B24" s="247">
        <v>10775</v>
      </c>
      <c r="C24" s="232" t="s">
        <v>28</v>
      </c>
      <c r="D24" s="257" t="s">
        <v>203</v>
      </c>
      <c r="E24" s="181" t="s">
        <v>194</v>
      </c>
      <c r="F24" s="286">
        <v>9</v>
      </c>
      <c r="G24" s="371">
        <v>56.62</v>
      </c>
      <c r="H24" s="371">
        <v>600</v>
      </c>
      <c r="I24" s="244">
        <f>G24*F24</f>
        <v>509.58</v>
      </c>
      <c r="J24" s="245">
        <f>F24*H24</f>
        <v>5400</v>
      </c>
      <c r="K24" s="245">
        <f>SUM(I24:J24)</f>
        <v>5909.58</v>
      </c>
      <c r="L24" s="236">
        <f>K24*M24</f>
        <v>1477.395</v>
      </c>
      <c r="M24" s="237">
        <v>0.25</v>
      </c>
      <c r="N24" s="236">
        <f>K24+L24</f>
        <v>7386.9750000000004</v>
      </c>
      <c r="O24" s="273"/>
      <c r="P24" s="230"/>
    </row>
    <row r="25" spans="1:16" s="227" customFormat="1">
      <c r="A25" s="246" t="s">
        <v>196</v>
      </c>
      <c r="B25" s="247">
        <v>10777</v>
      </c>
      <c r="C25" s="232" t="s">
        <v>28</v>
      </c>
      <c r="D25" s="257" t="s">
        <v>204</v>
      </c>
      <c r="E25" s="181" t="s">
        <v>194</v>
      </c>
      <c r="F25" s="286">
        <v>9</v>
      </c>
      <c r="G25" s="371">
        <v>56.62</v>
      </c>
      <c r="H25" s="371">
        <v>681.25</v>
      </c>
      <c r="I25" s="244">
        <f>G25*F25</f>
        <v>509.58</v>
      </c>
      <c r="J25" s="245">
        <f>F25*H25</f>
        <v>6131.25</v>
      </c>
      <c r="K25" s="245">
        <f>SUM(I25:J25)</f>
        <v>6640.83</v>
      </c>
      <c r="L25" s="236">
        <f>K25*M25</f>
        <v>1660.2075</v>
      </c>
      <c r="M25" s="237">
        <v>0.25</v>
      </c>
      <c r="N25" s="236">
        <f>K25+L25</f>
        <v>8301.0375000000004</v>
      </c>
      <c r="O25" s="273"/>
      <c r="P25" s="230"/>
    </row>
    <row r="26" spans="1:16" s="227" customFormat="1">
      <c r="A26" s="246" t="s">
        <v>197</v>
      </c>
      <c r="B26" s="259">
        <v>1</v>
      </c>
      <c r="C26" s="232" t="s">
        <v>470</v>
      </c>
      <c r="D26" s="257" t="s">
        <v>205</v>
      </c>
      <c r="E26" s="295" t="s">
        <v>209</v>
      </c>
      <c r="F26" s="286">
        <v>2</v>
      </c>
      <c r="G26" s="371">
        <v>948.56</v>
      </c>
      <c r="H26" s="371"/>
      <c r="I26" s="244">
        <f>G26*F26</f>
        <v>1897.12</v>
      </c>
      <c r="J26" s="245">
        <f>F26*H26</f>
        <v>0</v>
      </c>
      <c r="K26" s="245">
        <f>SUM(I26:J26)</f>
        <v>1897.12</v>
      </c>
      <c r="L26" s="236">
        <f>K26*M26</f>
        <v>474.28</v>
      </c>
      <c r="M26" s="237">
        <v>0.25</v>
      </c>
      <c r="N26" s="236">
        <f>K26+L26</f>
        <v>2371.3999999999996</v>
      </c>
      <c r="P26" s="230"/>
    </row>
    <row r="27" spans="1:16">
      <c r="A27" s="278" t="s">
        <v>208</v>
      </c>
      <c r="B27" s="370" t="s">
        <v>215</v>
      </c>
      <c r="C27" s="279" t="s">
        <v>39</v>
      </c>
      <c r="D27" s="280" t="s">
        <v>207</v>
      </c>
      <c r="E27" s="281" t="s">
        <v>35</v>
      </c>
      <c r="F27" s="334">
        <v>2</v>
      </c>
      <c r="G27" s="375">
        <v>56.62</v>
      </c>
      <c r="H27" s="375">
        <v>206.25</v>
      </c>
      <c r="I27" s="282">
        <f>G27*F27</f>
        <v>113.24</v>
      </c>
      <c r="J27" s="283">
        <f>F27*H27</f>
        <v>412.5</v>
      </c>
      <c r="K27" s="283">
        <f>SUM(I27:J27)</f>
        <v>525.74</v>
      </c>
      <c r="L27" s="284">
        <f>K27*M27</f>
        <v>131.435</v>
      </c>
      <c r="M27" s="285">
        <v>0.25</v>
      </c>
      <c r="N27" s="284">
        <f>K27+L27</f>
        <v>657.17499999999995</v>
      </c>
      <c r="P27" s="145"/>
    </row>
    <row r="28" spans="1:16">
      <c r="A28" s="246"/>
      <c r="B28" s="259"/>
      <c r="C28" s="232"/>
      <c r="D28" s="257"/>
      <c r="E28" s="181"/>
      <c r="F28" s="203"/>
      <c r="G28" s="344"/>
      <c r="H28" s="344"/>
      <c r="I28" s="266"/>
      <c r="J28" s="267"/>
      <c r="K28" s="267"/>
      <c r="L28" s="196"/>
      <c r="M28" s="197"/>
      <c r="N28" s="196"/>
      <c r="P28" s="145"/>
    </row>
    <row r="29" spans="1:16" s="227" customFormat="1">
      <c r="A29" s="231"/>
      <c r="B29" s="232"/>
      <c r="C29" s="232"/>
      <c r="D29" s="141" t="s">
        <v>33</v>
      </c>
      <c r="E29" s="238"/>
      <c r="F29" s="239"/>
      <c r="G29" s="374"/>
      <c r="H29" s="374"/>
      <c r="I29" s="242">
        <f>SUM(I23:I28)</f>
        <v>5584.16</v>
      </c>
      <c r="J29" s="242">
        <f t="shared" ref="J29:N29" si="10">SUM(J23:J28)</f>
        <v>15146.07</v>
      </c>
      <c r="K29" s="242">
        <f t="shared" si="10"/>
        <v>20730.230000000003</v>
      </c>
      <c r="L29" s="242">
        <f t="shared" si="10"/>
        <v>5182.5575000000008</v>
      </c>
      <c r="M29" s="242"/>
      <c r="N29" s="242">
        <f t="shared" si="10"/>
        <v>25912.787500000002</v>
      </c>
      <c r="P29" s="230"/>
    </row>
    <row r="30" spans="1:16">
      <c r="A30" s="200"/>
      <c r="B30" s="201"/>
      <c r="C30" s="201"/>
      <c r="D30" s="257"/>
      <c r="E30" s="202"/>
      <c r="F30" s="203"/>
      <c r="G30" s="344"/>
      <c r="H30" s="344"/>
      <c r="I30" s="254"/>
      <c r="J30" s="344"/>
      <c r="K30" s="254"/>
      <c r="L30" s="255"/>
      <c r="M30" s="204"/>
      <c r="N30" s="255"/>
      <c r="P30" s="145"/>
    </row>
    <row r="31" spans="1:16" s="390" customFormat="1">
      <c r="A31" s="383">
        <v>3</v>
      </c>
      <c r="B31" s="404"/>
      <c r="C31" s="404"/>
      <c r="D31" s="405" t="s">
        <v>210</v>
      </c>
      <c r="E31" s="383"/>
      <c r="F31" s="406"/>
      <c r="G31" s="400"/>
      <c r="H31" s="400"/>
      <c r="I31" s="383"/>
      <c r="J31" s="400"/>
      <c r="K31" s="383"/>
      <c r="L31" s="383"/>
      <c r="M31" s="407"/>
      <c r="N31" s="408"/>
      <c r="P31" s="391"/>
    </row>
    <row r="32" spans="1:16" s="227" customFormat="1">
      <c r="A32" s="256" t="s">
        <v>36</v>
      </c>
      <c r="B32" s="232">
        <v>90777</v>
      </c>
      <c r="C32" s="232" t="s">
        <v>28</v>
      </c>
      <c r="D32" s="233" t="s">
        <v>466</v>
      </c>
      <c r="E32" s="181" t="s">
        <v>29</v>
      </c>
      <c r="F32" s="234">
        <v>216</v>
      </c>
      <c r="G32" s="244">
        <v>82.52</v>
      </c>
      <c r="H32" s="244"/>
      <c r="I32" s="244">
        <f>G32*F32</f>
        <v>17824.32</v>
      </c>
      <c r="J32" s="245">
        <f>F32*H32</f>
        <v>0</v>
      </c>
      <c r="K32" s="245">
        <f>SUM(I32:J32)</f>
        <v>17824.32</v>
      </c>
      <c r="L32" s="236">
        <f>K32*M32</f>
        <v>4456.08</v>
      </c>
      <c r="M32" s="237">
        <v>0.25</v>
      </c>
      <c r="N32" s="236">
        <f>K32+L32</f>
        <v>22280.400000000001</v>
      </c>
      <c r="P32" s="230"/>
    </row>
    <row r="33" spans="1:16" s="227" customFormat="1">
      <c r="A33" s="256" t="s">
        <v>37</v>
      </c>
      <c r="B33" s="232">
        <v>93572</v>
      </c>
      <c r="C33" s="232" t="s">
        <v>28</v>
      </c>
      <c r="D33" s="233" t="s">
        <v>211</v>
      </c>
      <c r="E33" s="181" t="s">
        <v>194</v>
      </c>
      <c r="F33" s="234">
        <v>9</v>
      </c>
      <c r="G33" s="244">
        <v>6815.3</v>
      </c>
      <c r="H33" s="244"/>
      <c r="I33" s="244">
        <f>G33*F33</f>
        <v>61337.700000000004</v>
      </c>
      <c r="J33" s="245">
        <f>F33*H33</f>
        <v>0</v>
      </c>
      <c r="K33" s="245">
        <f>SUM(I33:J33)</f>
        <v>61337.700000000004</v>
      </c>
      <c r="L33" s="236">
        <f>K33*M33</f>
        <v>15334.425000000001</v>
      </c>
      <c r="M33" s="237">
        <v>0.25</v>
      </c>
      <c r="N33" s="236">
        <f>K33+L33</f>
        <v>76672.125</v>
      </c>
      <c r="P33" s="230"/>
    </row>
    <row r="34" spans="1:16" s="227" customFormat="1">
      <c r="A34" s="256" t="s">
        <v>38</v>
      </c>
      <c r="B34" s="232"/>
      <c r="C34" s="232" t="s">
        <v>30</v>
      </c>
      <c r="D34" s="142" t="s">
        <v>31</v>
      </c>
      <c r="E34" s="181" t="s">
        <v>32</v>
      </c>
      <c r="F34" s="234">
        <v>1</v>
      </c>
      <c r="G34" s="245"/>
      <c r="H34" s="245">
        <v>233.94</v>
      </c>
      <c r="I34" s="244">
        <f t="shared" ref="I34" si="11">G34*F34</f>
        <v>0</v>
      </c>
      <c r="J34" s="245">
        <f t="shared" ref="J34" si="12">F34*H34</f>
        <v>233.94</v>
      </c>
      <c r="K34" s="245">
        <f t="shared" ref="K34" si="13">SUM(I34:J34)</f>
        <v>233.94</v>
      </c>
      <c r="L34" s="236">
        <f t="shared" ref="L34" si="14">K34*M34</f>
        <v>58.484999999999999</v>
      </c>
      <c r="M34" s="237">
        <v>0.25</v>
      </c>
      <c r="N34" s="236">
        <f t="shared" ref="N34" si="15">K34+L34</f>
        <v>292.42500000000001</v>
      </c>
      <c r="P34" s="230"/>
    </row>
    <row r="35" spans="1:16" s="227" customFormat="1">
      <c r="A35" s="256" t="s">
        <v>40</v>
      </c>
      <c r="B35" s="232">
        <v>2</v>
      </c>
      <c r="C35" s="232" t="s">
        <v>470</v>
      </c>
      <c r="D35" s="142" t="s">
        <v>212</v>
      </c>
      <c r="E35" s="181" t="s">
        <v>194</v>
      </c>
      <c r="F35" s="234">
        <v>9</v>
      </c>
      <c r="G35" s="245"/>
      <c r="H35" s="244">
        <v>300</v>
      </c>
      <c r="I35" s="244">
        <f>G35*F35</f>
        <v>0</v>
      </c>
      <c r="J35" s="245">
        <f>F35*H35</f>
        <v>2700</v>
      </c>
      <c r="K35" s="245">
        <f>SUM(I35:J35)</f>
        <v>2700</v>
      </c>
      <c r="L35" s="236">
        <f>K35*M35</f>
        <v>675</v>
      </c>
      <c r="M35" s="237">
        <v>0.25</v>
      </c>
      <c r="N35" s="236">
        <f>K35+L35</f>
        <v>3375</v>
      </c>
      <c r="P35" s="230"/>
    </row>
    <row r="36" spans="1:16" s="227" customFormat="1">
      <c r="A36" s="256" t="s">
        <v>42</v>
      </c>
      <c r="B36" s="232">
        <v>3</v>
      </c>
      <c r="C36" s="232" t="s">
        <v>470</v>
      </c>
      <c r="D36" s="142" t="s">
        <v>213</v>
      </c>
      <c r="E36" s="181" t="s">
        <v>209</v>
      </c>
      <c r="F36" s="234">
        <v>9</v>
      </c>
      <c r="G36" s="245"/>
      <c r="H36" s="244">
        <v>600</v>
      </c>
      <c r="I36" s="244">
        <f>G36*F36</f>
        <v>0</v>
      </c>
      <c r="J36" s="245">
        <f>F36*H36</f>
        <v>5400</v>
      </c>
      <c r="K36" s="245">
        <f>SUM(I36:J36)</f>
        <v>5400</v>
      </c>
      <c r="L36" s="236">
        <f>K36*M36</f>
        <v>1350</v>
      </c>
      <c r="M36" s="237">
        <v>0.25</v>
      </c>
      <c r="N36" s="236">
        <f>K36+L36</f>
        <v>6750</v>
      </c>
      <c r="P36" s="230"/>
    </row>
    <row r="37" spans="1:16" s="227" customFormat="1">
      <c r="A37" s="256" t="s">
        <v>216</v>
      </c>
      <c r="B37" s="232">
        <v>4</v>
      </c>
      <c r="C37" s="232" t="s">
        <v>470</v>
      </c>
      <c r="D37" s="142" t="s">
        <v>214</v>
      </c>
      <c r="E37" s="181" t="s">
        <v>209</v>
      </c>
      <c r="F37" s="234">
        <v>1</v>
      </c>
      <c r="G37" s="245"/>
      <c r="H37" s="244">
        <v>3500</v>
      </c>
      <c r="I37" s="244">
        <f>G37*F37</f>
        <v>0</v>
      </c>
      <c r="J37" s="245">
        <f>F37*H37</f>
        <v>3500</v>
      </c>
      <c r="K37" s="245">
        <f>SUM(I37:J37)</f>
        <v>3500</v>
      </c>
      <c r="L37" s="236">
        <f>K37*M37</f>
        <v>875</v>
      </c>
      <c r="M37" s="237">
        <v>0.25</v>
      </c>
      <c r="N37" s="236">
        <f>K37+L37</f>
        <v>4375</v>
      </c>
      <c r="P37" s="230"/>
    </row>
    <row r="38" spans="1:16" s="227" customFormat="1">
      <c r="A38" s="256" t="s">
        <v>217</v>
      </c>
      <c r="B38" s="232">
        <v>88316</v>
      </c>
      <c r="C38" s="232" t="s">
        <v>28</v>
      </c>
      <c r="D38" s="142" t="s">
        <v>493</v>
      </c>
      <c r="E38" s="181" t="s">
        <v>29</v>
      </c>
      <c r="F38" s="286">
        <v>432</v>
      </c>
      <c r="G38" s="371">
        <v>16.329999999999998</v>
      </c>
      <c r="H38" s="371"/>
      <c r="I38" s="244">
        <f>G38*F38</f>
        <v>7054.5599999999995</v>
      </c>
      <c r="J38" s="245">
        <f>F38*H38</f>
        <v>0</v>
      </c>
      <c r="K38" s="245">
        <f>SUM(I38:J38)</f>
        <v>7054.5599999999995</v>
      </c>
      <c r="L38" s="236">
        <f>K38*M38</f>
        <v>1763.6399999999999</v>
      </c>
      <c r="M38" s="237">
        <v>0.25</v>
      </c>
      <c r="N38" s="236">
        <f>K38+L38</f>
        <v>8818.1999999999989</v>
      </c>
      <c r="P38" s="230"/>
    </row>
    <row r="39" spans="1:16" s="227" customFormat="1">
      <c r="A39" s="256"/>
      <c r="B39" s="232"/>
      <c r="C39" s="232"/>
      <c r="D39" s="142"/>
      <c r="E39" s="181"/>
      <c r="F39" s="234"/>
      <c r="G39" s="245"/>
      <c r="H39" s="245"/>
      <c r="I39" s="244"/>
      <c r="J39" s="245"/>
      <c r="K39" s="245"/>
      <c r="L39" s="236"/>
      <c r="M39" s="237"/>
      <c r="N39" s="236"/>
      <c r="P39" s="230"/>
    </row>
    <row r="40" spans="1:16" s="227" customFormat="1">
      <c r="A40" s="231"/>
      <c r="B40" s="232"/>
      <c r="C40" s="232"/>
      <c r="D40" s="141" t="s">
        <v>33</v>
      </c>
      <c r="E40" s="238"/>
      <c r="F40" s="239"/>
      <c r="G40" s="374"/>
      <c r="H40" s="374"/>
      <c r="I40" s="242">
        <f>SUM(I32:I39)</f>
        <v>86216.58</v>
      </c>
      <c r="J40" s="242">
        <f>SUM(J32:J39)</f>
        <v>11833.94</v>
      </c>
      <c r="K40" s="242">
        <f>SUM(K32:K39)</f>
        <v>98050.52</v>
      </c>
      <c r="L40" s="242">
        <f>SUM(L32:L39)</f>
        <v>24512.63</v>
      </c>
      <c r="M40" s="242"/>
      <c r="N40" s="242">
        <f>SUM(N32:N39)</f>
        <v>122563.15</v>
      </c>
      <c r="P40" s="230"/>
    </row>
    <row r="41" spans="1:16" s="227" customFormat="1">
      <c r="A41" s="231"/>
      <c r="B41" s="232"/>
      <c r="C41" s="232"/>
      <c r="D41" s="141"/>
      <c r="E41" s="238"/>
      <c r="F41" s="239"/>
      <c r="G41" s="374"/>
      <c r="H41" s="374"/>
      <c r="I41" s="242"/>
      <c r="J41" s="243"/>
      <c r="K41" s="243"/>
      <c r="L41" s="240"/>
      <c r="M41" s="241"/>
      <c r="N41" s="240"/>
      <c r="P41" s="230"/>
    </row>
    <row r="42" spans="1:16" s="390" customFormat="1">
      <c r="A42" s="383">
        <v>4</v>
      </c>
      <c r="B42" s="384"/>
      <c r="C42" s="384"/>
      <c r="D42" s="385" t="s">
        <v>225</v>
      </c>
      <c r="E42" s="397"/>
      <c r="F42" s="398"/>
      <c r="G42" s="399"/>
      <c r="H42" s="399"/>
      <c r="I42" s="400"/>
      <c r="J42" s="401"/>
      <c r="K42" s="401"/>
      <c r="L42" s="402"/>
      <c r="M42" s="403"/>
      <c r="N42" s="402"/>
      <c r="P42" s="391"/>
    </row>
    <row r="43" spans="1:16" s="227" customFormat="1">
      <c r="A43" s="231" t="s">
        <v>45</v>
      </c>
      <c r="B43" s="232">
        <v>96525</v>
      </c>
      <c r="C43" s="232" t="s">
        <v>28</v>
      </c>
      <c r="D43" s="258" t="s">
        <v>335</v>
      </c>
      <c r="E43" s="181" t="s">
        <v>179</v>
      </c>
      <c r="F43" s="286">
        <v>179</v>
      </c>
      <c r="G43" s="371">
        <v>11.8</v>
      </c>
      <c r="H43" s="371">
        <v>24.16</v>
      </c>
      <c r="I43" s="244">
        <f>G43*F43</f>
        <v>2112.2000000000003</v>
      </c>
      <c r="J43" s="245">
        <f>F43*H43</f>
        <v>4324.6400000000003</v>
      </c>
      <c r="K43" s="245">
        <f>SUM(I43:J43)</f>
        <v>6436.84</v>
      </c>
      <c r="L43" s="236">
        <f>K43*M43</f>
        <v>1609.21</v>
      </c>
      <c r="M43" s="237">
        <v>0.25</v>
      </c>
      <c r="N43" s="236">
        <f>K43+L43</f>
        <v>8046.05</v>
      </c>
      <c r="P43" s="230"/>
    </row>
    <row r="44" spans="1:16" s="227" customFormat="1">
      <c r="A44" s="231" t="s">
        <v>219</v>
      </c>
      <c r="B44" s="232">
        <v>93382</v>
      </c>
      <c r="C44" s="232" t="s">
        <v>28</v>
      </c>
      <c r="D44" s="258" t="s">
        <v>336</v>
      </c>
      <c r="E44" s="181" t="s">
        <v>179</v>
      </c>
      <c r="F44" s="234">
        <v>118</v>
      </c>
      <c r="G44" s="376">
        <v>17.86</v>
      </c>
      <c r="H44" s="371">
        <v>8.2100000000000009</v>
      </c>
      <c r="I44" s="244">
        <f>G44*F44</f>
        <v>2107.48</v>
      </c>
      <c r="J44" s="245">
        <f>F44*H44</f>
        <v>968.78000000000009</v>
      </c>
      <c r="K44" s="245">
        <f>SUM(I44:J44)</f>
        <v>3076.26</v>
      </c>
      <c r="L44" s="236">
        <f>K44*M44</f>
        <v>769.06500000000005</v>
      </c>
      <c r="M44" s="237">
        <v>0.25</v>
      </c>
      <c r="N44" s="236">
        <f>K44+L44</f>
        <v>3845.3250000000003</v>
      </c>
      <c r="P44" s="230"/>
    </row>
    <row r="45" spans="1:16" s="227" customFormat="1">
      <c r="A45" s="231" t="s">
        <v>221</v>
      </c>
      <c r="B45" s="232">
        <v>94310</v>
      </c>
      <c r="C45" s="232" t="s">
        <v>28</v>
      </c>
      <c r="D45" s="258" t="s">
        <v>226</v>
      </c>
      <c r="E45" s="181" t="s">
        <v>179</v>
      </c>
      <c r="F45" s="234">
        <v>200</v>
      </c>
      <c r="G45" s="376">
        <v>1.62</v>
      </c>
      <c r="H45" s="371">
        <v>18.05</v>
      </c>
      <c r="I45" s="244">
        <f>G45*F45</f>
        <v>324</v>
      </c>
      <c r="J45" s="245">
        <f>F45*H45</f>
        <v>3610</v>
      </c>
      <c r="K45" s="245">
        <f>SUM(I45:J45)</f>
        <v>3934</v>
      </c>
      <c r="L45" s="236">
        <f>K45*M45</f>
        <v>983.5</v>
      </c>
      <c r="M45" s="237">
        <v>0.25</v>
      </c>
      <c r="N45" s="236">
        <f>K45+L45</f>
        <v>4917.5</v>
      </c>
      <c r="P45" s="230"/>
    </row>
    <row r="46" spans="1:16" s="227" customFormat="1">
      <c r="A46" s="231"/>
      <c r="B46" s="232"/>
      <c r="C46" s="232"/>
      <c r="D46" s="258"/>
      <c r="E46" s="181"/>
      <c r="F46" s="234"/>
      <c r="G46" s="376"/>
      <c r="H46" s="371"/>
      <c r="I46" s="244"/>
      <c r="J46" s="245"/>
      <c r="K46" s="245"/>
      <c r="L46" s="236"/>
      <c r="M46" s="237"/>
      <c r="N46" s="236"/>
      <c r="P46" s="230"/>
    </row>
    <row r="47" spans="1:16" s="227" customFormat="1">
      <c r="A47" s="231"/>
      <c r="B47" s="232"/>
      <c r="C47" s="232"/>
      <c r="D47" s="141" t="s">
        <v>33</v>
      </c>
      <c r="E47" s="238"/>
      <c r="F47" s="239"/>
      <c r="G47" s="374"/>
      <c r="H47" s="374"/>
      <c r="I47" s="242">
        <f>SUM(I43:I45)</f>
        <v>4543.68</v>
      </c>
      <c r="J47" s="243">
        <f>SUM(J43:J45)</f>
        <v>8903.42</v>
      </c>
      <c r="K47" s="243">
        <f>SUM(K43:K45)</f>
        <v>13447.1</v>
      </c>
      <c r="L47" s="240">
        <f>SUM(L43:L45)</f>
        <v>3361.7750000000001</v>
      </c>
      <c r="M47" s="241"/>
      <c r="N47" s="240">
        <f>SUM(N43:N45)</f>
        <v>16808.875</v>
      </c>
      <c r="P47" s="230"/>
    </row>
    <row r="48" spans="1:16" s="227" customFormat="1">
      <c r="A48" s="231"/>
      <c r="B48" s="232"/>
      <c r="C48" s="232"/>
      <c r="D48" s="141"/>
      <c r="E48" s="238"/>
      <c r="F48" s="239"/>
      <c r="G48" s="374"/>
      <c r="H48" s="374"/>
      <c r="I48" s="242"/>
      <c r="J48" s="243"/>
      <c r="K48" s="243"/>
      <c r="L48" s="240"/>
      <c r="M48" s="241"/>
      <c r="N48" s="240"/>
      <c r="P48" s="230"/>
    </row>
    <row r="49" spans="1:16" s="390" customFormat="1">
      <c r="A49" s="383">
        <v>5</v>
      </c>
      <c r="B49" s="384"/>
      <c r="C49" s="384"/>
      <c r="D49" s="385" t="s">
        <v>218</v>
      </c>
      <c r="E49" s="397"/>
      <c r="F49" s="398"/>
      <c r="G49" s="399"/>
      <c r="H49" s="399"/>
      <c r="I49" s="400"/>
      <c r="J49" s="401"/>
      <c r="K49" s="401"/>
      <c r="L49" s="402"/>
      <c r="M49" s="403"/>
      <c r="N49" s="402"/>
      <c r="P49" s="391"/>
    </row>
    <row r="50" spans="1:16" s="227" customFormat="1">
      <c r="A50" s="231" t="s">
        <v>229</v>
      </c>
      <c r="B50" s="232">
        <v>95240</v>
      </c>
      <c r="C50" s="232" t="s">
        <v>28</v>
      </c>
      <c r="D50" s="258" t="s">
        <v>220</v>
      </c>
      <c r="E50" s="181" t="s">
        <v>179</v>
      </c>
      <c r="F50" s="234">
        <v>178</v>
      </c>
      <c r="G50" s="376">
        <v>4.63</v>
      </c>
      <c r="H50" s="376">
        <v>9.2899999999999991</v>
      </c>
      <c r="I50" s="244">
        <f>G50*F50</f>
        <v>824.14</v>
      </c>
      <c r="J50" s="245">
        <f>F50*H50</f>
        <v>1653.62</v>
      </c>
      <c r="K50" s="245">
        <f>SUM(I50:J50)</f>
        <v>2477.7599999999998</v>
      </c>
      <c r="L50" s="236">
        <f>K50*M50</f>
        <v>619.43999999999994</v>
      </c>
      <c r="M50" s="237">
        <v>0.25</v>
      </c>
      <c r="N50" s="236">
        <f>K50+L50</f>
        <v>3097.2</v>
      </c>
      <c r="P50" s="230"/>
    </row>
    <row r="51" spans="1:16" s="227" customFormat="1">
      <c r="A51" s="231" t="s">
        <v>231</v>
      </c>
      <c r="B51" s="232">
        <v>96536</v>
      </c>
      <c r="C51" s="232" t="s">
        <v>28</v>
      </c>
      <c r="D51" s="258" t="s">
        <v>222</v>
      </c>
      <c r="E51" s="181" t="s">
        <v>35</v>
      </c>
      <c r="F51" s="234">
        <v>304</v>
      </c>
      <c r="G51" s="376">
        <v>23.8</v>
      </c>
      <c r="H51" s="376">
        <v>29.11</v>
      </c>
      <c r="I51" s="244">
        <f>G51*F51</f>
        <v>7235.2</v>
      </c>
      <c r="J51" s="245">
        <f>F51*H51</f>
        <v>8849.44</v>
      </c>
      <c r="K51" s="245">
        <f>SUM(I51:J51)</f>
        <v>16084.64</v>
      </c>
      <c r="L51" s="236">
        <f>K51*M51</f>
        <v>4021.16</v>
      </c>
      <c r="M51" s="237">
        <v>0.25</v>
      </c>
      <c r="N51" s="236">
        <f>K51+L51</f>
        <v>20105.8</v>
      </c>
      <c r="P51" s="230"/>
    </row>
    <row r="52" spans="1:16" s="227" customFormat="1">
      <c r="A52" s="231" t="s">
        <v>233</v>
      </c>
      <c r="B52" s="232">
        <v>96546</v>
      </c>
      <c r="C52" s="232" t="s">
        <v>28</v>
      </c>
      <c r="D52" s="258" t="s">
        <v>223</v>
      </c>
      <c r="E52" s="235" t="s">
        <v>177</v>
      </c>
      <c r="F52" s="234">
        <v>1679</v>
      </c>
      <c r="G52" s="376">
        <v>1.86</v>
      </c>
      <c r="H52" s="376">
        <v>13.17</v>
      </c>
      <c r="I52" s="244">
        <f>G52*F52</f>
        <v>3122.94</v>
      </c>
      <c r="J52" s="245">
        <f>F52*H52</f>
        <v>22112.43</v>
      </c>
      <c r="K52" s="245">
        <f>SUM(I52:J52)</f>
        <v>25235.37</v>
      </c>
      <c r="L52" s="236">
        <f>K52*M52</f>
        <v>6308.8424999999997</v>
      </c>
      <c r="M52" s="237">
        <v>0.25</v>
      </c>
      <c r="N52" s="236">
        <f>K52+L52</f>
        <v>31544.212499999998</v>
      </c>
      <c r="P52" s="230"/>
    </row>
    <row r="53" spans="1:16" s="227" customFormat="1">
      <c r="A53" s="231" t="s">
        <v>247</v>
      </c>
      <c r="B53" s="232">
        <v>96558</v>
      </c>
      <c r="C53" s="232" t="s">
        <v>28</v>
      </c>
      <c r="D53" s="258" t="s">
        <v>224</v>
      </c>
      <c r="E53" s="181" t="s">
        <v>179</v>
      </c>
      <c r="F53" s="286">
        <v>58</v>
      </c>
      <c r="G53" s="371">
        <v>16.53</v>
      </c>
      <c r="H53" s="371">
        <v>505.95</v>
      </c>
      <c r="I53" s="244">
        <f>G53*F53</f>
        <v>958.74</v>
      </c>
      <c r="J53" s="245">
        <f>F53*H53</f>
        <v>29345.1</v>
      </c>
      <c r="K53" s="245">
        <f>SUM(I53:J53)</f>
        <v>30303.84</v>
      </c>
      <c r="L53" s="236">
        <f>K53*M53</f>
        <v>7575.96</v>
      </c>
      <c r="M53" s="237">
        <v>0.25</v>
      </c>
      <c r="N53" s="236">
        <f>K53+L53</f>
        <v>37879.800000000003</v>
      </c>
      <c r="P53" s="230"/>
    </row>
    <row r="54" spans="1:16" s="227" customFormat="1">
      <c r="A54" s="231"/>
      <c r="B54" s="232"/>
      <c r="C54" s="232"/>
      <c r="D54" s="141"/>
      <c r="E54" s="238"/>
      <c r="F54" s="239"/>
      <c r="G54" s="374"/>
      <c r="H54" s="374"/>
      <c r="I54" s="242"/>
      <c r="J54" s="243"/>
      <c r="K54" s="243"/>
      <c r="L54" s="240"/>
      <c r="M54" s="241"/>
      <c r="N54" s="240"/>
      <c r="P54" s="230"/>
    </row>
    <row r="55" spans="1:16" s="227" customFormat="1">
      <c r="A55" s="231"/>
      <c r="B55" s="232"/>
      <c r="C55" s="232"/>
      <c r="D55" s="141" t="s">
        <v>33</v>
      </c>
      <c r="E55" s="238"/>
      <c r="F55" s="239"/>
      <c r="G55" s="374"/>
      <c r="H55" s="374"/>
      <c r="I55" s="242">
        <f>SUM(I50:I54)</f>
        <v>12141.02</v>
      </c>
      <c r="J55" s="243">
        <f>SUM(J50:J54)</f>
        <v>61960.59</v>
      </c>
      <c r="K55" s="243">
        <f>SUM(K50:K54)</f>
        <v>74101.61</v>
      </c>
      <c r="L55" s="240">
        <f>SUM(L50:L54)</f>
        <v>18525.4025</v>
      </c>
      <c r="M55" s="241"/>
      <c r="N55" s="240">
        <f>SUM(N50:N54)</f>
        <v>92627.012499999997</v>
      </c>
      <c r="P55" s="230"/>
    </row>
    <row r="56" spans="1:16" s="227" customFormat="1">
      <c r="A56" s="231"/>
      <c r="B56" s="232"/>
      <c r="C56" s="232"/>
      <c r="D56" s="141"/>
      <c r="E56" s="238"/>
      <c r="F56" s="239"/>
      <c r="G56" s="374"/>
      <c r="H56" s="374"/>
      <c r="I56" s="242"/>
      <c r="J56" s="243"/>
      <c r="K56" s="243"/>
      <c r="L56" s="240"/>
      <c r="M56" s="241"/>
      <c r="N56" s="240"/>
      <c r="P56" s="230"/>
    </row>
    <row r="57" spans="1:16" s="390" customFormat="1">
      <c r="A57" s="383">
        <v>6</v>
      </c>
      <c r="B57" s="384"/>
      <c r="C57" s="384"/>
      <c r="D57" s="385" t="s">
        <v>227</v>
      </c>
      <c r="E57" s="397"/>
      <c r="F57" s="398"/>
      <c r="G57" s="399"/>
      <c r="H57" s="399"/>
      <c r="I57" s="400"/>
      <c r="J57" s="401"/>
      <c r="K57" s="401"/>
      <c r="L57" s="402"/>
      <c r="M57" s="403"/>
      <c r="N57" s="402"/>
      <c r="P57" s="391"/>
    </row>
    <row r="58" spans="1:16" s="227" customFormat="1">
      <c r="A58" s="231" t="s">
        <v>257</v>
      </c>
      <c r="B58" s="232">
        <v>98557</v>
      </c>
      <c r="C58" s="232" t="s">
        <v>28</v>
      </c>
      <c r="D58" s="258" t="s">
        <v>228</v>
      </c>
      <c r="E58" s="181" t="s">
        <v>35</v>
      </c>
      <c r="F58" s="234">
        <v>245</v>
      </c>
      <c r="G58" s="376">
        <v>7.93</v>
      </c>
      <c r="H58" s="376">
        <v>32.58</v>
      </c>
      <c r="I58" s="244">
        <f>G58*F58</f>
        <v>1942.85</v>
      </c>
      <c r="J58" s="245">
        <f>F58*H58</f>
        <v>7982.0999999999995</v>
      </c>
      <c r="K58" s="245">
        <f>SUM(I58:J58)</f>
        <v>9924.9499999999989</v>
      </c>
      <c r="L58" s="236">
        <f>K58*M58</f>
        <v>2481.2374999999997</v>
      </c>
      <c r="M58" s="237">
        <v>0.25</v>
      </c>
      <c r="N58" s="236">
        <f>K58+L58</f>
        <v>12406.187499999998</v>
      </c>
      <c r="P58" s="230"/>
    </row>
    <row r="59" spans="1:16" s="227" customFormat="1">
      <c r="A59" s="231" t="s">
        <v>258</v>
      </c>
      <c r="B59" s="232">
        <v>98561</v>
      </c>
      <c r="C59" s="232" t="s">
        <v>28</v>
      </c>
      <c r="D59" s="258" t="s">
        <v>230</v>
      </c>
      <c r="E59" s="181" t="s">
        <v>35</v>
      </c>
      <c r="F59" s="234">
        <v>28.5</v>
      </c>
      <c r="G59" s="376">
        <v>17.510000000000002</v>
      </c>
      <c r="H59" s="376">
        <v>15.48</v>
      </c>
      <c r="I59" s="244">
        <f>G59*F59</f>
        <v>499.03500000000003</v>
      </c>
      <c r="J59" s="245">
        <f>F59*H59</f>
        <v>441.18</v>
      </c>
      <c r="K59" s="245">
        <f>SUM(I59:J59)</f>
        <v>940.21500000000003</v>
      </c>
      <c r="L59" s="236">
        <f>K59*M59</f>
        <v>235.05375000000001</v>
      </c>
      <c r="M59" s="237">
        <v>0.25</v>
      </c>
      <c r="N59" s="236">
        <f>K59+L59</f>
        <v>1175.26875</v>
      </c>
      <c r="P59" s="230"/>
    </row>
    <row r="60" spans="1:16" s="227" customFormat="1">
      <c r="A60" s="231" t="s">
        <v>259</v>
      </c>
      <c r="B60" s="232">
        <v>98555</v>
      </c>
      <c r="C60" s="232" t="s">
        <v>28</v>
      </c>
      <c r="D60" s="258" t="s">
        <v>614</v>
      </c>
      <c r="E60" s="181" t="s">
        <v>35</v>
      </c>
      <c r="F60" s="234">
        <v>58</v>
      </c>
      <c r="G60" s="376">
        <v>10.029999999999999</v>
      </c>
      <c r="H60" s="376">
        <v>10.96</v>
      </c>
      <c r="I60" s="244">
        <f>G60*F60</f>
        <v>581.74</v>
      </c>
      <c r="J60" s="245">
        <f>F60*H60</f>
        <v>635.68000000000006</v>
      </c>
      <c r="K60" s="245">
        <f>SUM(I60:J60)</f>
        <v>1217.42</v>
      </c>
      <c r="L60" s="236">
        <f>K60*M60</f>
        <v>304.35500000000002</v>
      </c>
      <c r="M60" s="237">
        <v>0.25</v>
      </c>
      <c r="N60" s="236">
        <f>K60+L60</f>
        <v>1521.7750000000001</v>
      </c>
      <c r="P60" s="230"/>
    </row>
    <row r="61" spans="1:16">
      <c r="A61" s="231" t="s">
        <v>260</v>
      </c>
      <c r="B61" s="279">
        <v>102233</v>
      </c>
      <c r="C61" s="232" t="s">
        <v>28</v>
      </c>
      <c r="D61" s="287" t="s">
        <v>232</v>
      </c>
      <c r="E61" s="281" t="s">
        <v>35</v>
      </c>
      <c r="F61" s="289">
        <v>372</v>
      </c>
      <c r="G61" s="372">
        <v>3.47</v>
      </c>
      <c r="H61" s="372">
        <v>6.21</v>
      </c>
      <c r="I61" s="282">
        <f>G61*F61</f>
        <v>1290.8400000000001</v>
      </c>
      <c r="J61" s="283">
        <f>F61*H61</f>
        <v>2310.12</v>
      </c>
      <c r="K61" s="283">
        <f>SUM(I61:J61)</f>
        <v>3600.96</v>
      </c>
      <c r="L61" s="284">
        <f>K61*M61</f>
        <v>900.24</v>
      </c>
      <c r="M61" s="285">
        <v>0.25</v>
      </c>
      <c r="N61" s="284">
        <f>K61+L61</f>
        <v>4501.2</v>
      </c>
      <c r="P61" s="145"/>
    </row>
    <row r="62" spans="1:16" s="227" customFormat="1">
      <c r="A62" s="231"/>
      <c r="B62" s="232"/>
      <c r="C62" s="232"/>
      <c r="D62" s="141"/>
      <c r="E62" s="238"/>
      <c r="F62" s="239"/>
      <c r="G62" s="374"/>
      <c r="H62" s="374"/>
      <c r="I62" s="242"/>
      <c r="J62" s="243"/>
      <c r="K62" s="243"/>
      <c r="L62" s="240"/>
      <c r="M62" s="241"/>
      <c r="N62" s="240"/>
      <c r="P62" s="230"/>
    </row>
    <row r="63" spans="1:16" s="227" customFormat="1">
      <c r="A63" s="231"/>
      <c r="B63" s="232"/>
      <c r="C63" s="232"/>
      <c r="D63" s="141" t="s">
        <v>33</v>
      </c>
      <c r="E63" s="238"/>
      <c r="F63" s="239"/>
      <c r="G63" s="374"/>
      <c r="H63" s="374"/>
      <c r="I63" s="242">
        <f>SUM(I56:I62)</f>
        <v>4314.4650000000001</v>
      </c>
      <c r="J63" s="243">
        <f>SUM(J56:J62)</f>
        <v>11369.079999999998</v>
      </c>
      <c r="K63" s="243">
        <f>SUM(K56:K62)</f>
        <v>15683.544999999998</v>
      </c>
      <c r="L63" s="240">
        <f>SUM(L56:L62)</f>
        <v>3920.8862499999996</v>
      </c>
      <c r="M63" s="241"/>
      <c r="N63" s="240">
        <f>SUM(N56:N62)</f>
        <v>19604.431249999998</v>
      </c>
      <c r="P63" s="230"/>
    </row>
    <row r="64" spans="1:16" s="227" customFormat="1">
      <c r="A64" s="231"/>
      <c r="B64" s="232"/>
      <c r="C64" s="232"/>
      <c r="D64" s="141"/>
      <c r="E64" s="238"/>
      <c r="F64" s="239"/>
      <c r="G64" s="374"/>
      <c r="H64" s="374"/>
      <c r="I64" s="242"/>
      <c r="J64" s="243"/>
      <c r="K64" s="243"/>
      <c r="L64" s="240"/>
      <c r="M64" s="241"/>
      <c r="N64" s="240"/>
      <c r="P64" s="230"/>
    </row>
    <row r="65" spans="1:16" s="390" customFormat="1">
      <c r="A65" s="383">
        <v>7</v>
      </c>
      <c r="B65" s="384"/>
      <c r="C65" s="384"/>
      <c r="D65" s="385" t="s">
        <v>244</v>
      </c>
      <c r="E65" s="397"/>
      <c r="F65" s="398"/>
      <c r="G65" s="399"/>
      <c r="H65" s="399"/>
      <c r="I65" s="400"/>
      <c r="J65" s="401"/>
      <c r="K65" s="401"/>
      <c r="L65" s="402"/>
      <c r="M65" s="403"/>
      <c r="N65" s="402"/>
      <c r="P65" s="391"/>
    </row>
    <row r="66" spans="1:16" s="428" customFormat="1">
      <c r="A66" s="256" t="s">
        <v>262</v>
      </c>
      <c r="B66" s="259"/>
      <c r="C66" s="259"/>
      <c r="D66" s="422" t="s">
        <v>235</v>
      </c>
      <c r="E66" s="423"/>
      <c r="F66" s="286"/>
      <c r="G66" s="371"/>
      <c r="H66" s="371"/>
      <c r="I66" s="424"/>
      <c r="J66" s="425"/>
      <c r="K66" s="425"/>
      <c r="L66" s="426"/>
      <c r="M66" s="427"/>
      <c r="N66" s="426"/>
      <c r="P66" s="429"/>
    </row>
    <row r="67" spans="1:16" s="227" customFormat="1">
      <c r="A67" s="231" t="s">
        <v>494</v>
      </c>
      <c r="B67" s="232">
        <v>92514</v>
      </c>
      <c r="C67" s="232" t="s">
        <v>28</v>
      </c>
      <c r="D67" s="258" t="s">
        <v>337</v>
      </c>
      <c r="E67" s="181" t="s">
        <v>35</v>
      </c>
      <c r="F67" s="234">
        <v>560</v>
      </c>
      <c r="G67" s="376">
        <v>9.42</v>
      </c>
      <c r="H67" s="376">
        <v>31.45</v>
      </c>
      <c r="I67" s="244">
        <f>G67*F67</f>
        <v>5275.2</v>
      </c>
      <c r="J67" s="245">
        <f>F67*H67</f>
        <v>17612</v>
      </c>
      <c r="K67" s="245">
        <f>SUM(I67:J67)</f>
        <v>22887.200000000001</v>
      </c>
      <c r="L67" s="236">
        <f>K67*M67</f>
        <v>5721.8</v>
      </c>
      <c r="M67" s="237">
        <v>0.25</v>
      </c>
      <c r="N67" s="236">
        <f>K67+L67</f>
        <v>28609</v>
      </c>
      <c r="P67" s="230"/>
    </row>
    <row r="68" spans="1:16" s="227" customFormat="1">
      <c r="A68" s="231" t="s">
        <v>495</v>
      </c>
      <c r="B68" s="232">
        <v>92768</v>
      </c>
      <c r="C68" s="232" t="s">
        <v>28</v>
      </c>
      <c r="D68" s="258" t="s">
        <v>236</v>
      </c>
      <c r="E68" s="235" t="s">
        <v>177</v>
      </c>
      <c r="F68" s="234">
        <v>1135</v>
      </c>
      <c r="G68" s="376">
        <v>2.42</v>
      </c>
      <c r="H68" s="376">
        <v>12.48</v>
      </c>
      <c r="I68" s="244">
        <f>G68*F68</f>
        <v>2746.7</v>
      </c>
      <c r="J68" s="245">
        <f>F68*H68</f>
        <v>14164.800000000001</v>
      </c>
      <c r="K68" s="245">
        <f>SUM(I68:J68)</f>
        <v>16911.5</v>
      </c>
      <c r="L68" s="236">
        <f>K68*M68</f>
        <v>4227.875</v>
      </c>
      <c r="M68" s="237">
        <v>0.25</v>
      </c>
      <c r="N68" s="236">
        <f>K68+L68</f>
        <v>21139.375</v>
      </c>
      <c r="P68" s="230"/>
    </row>
    <row r="69" spans="1:16" s="227" customFormat="1">
      <c r="A69" s="231" t="s">
        <v>496</v>
      </c>
      <c r="B69" s="232">
        <v>99434</v>
      </c>
      <c r="C69" s="232" t="s">
        <v>28</v>
      </c>
      <c r="D69" s="258" t="s">
        <v>237</v>
      </c>
      <c r="E69" s="235" t="s">
        <v>179</v>
      </c>
      <c r="F69" s="234">
        <v>56</v>
      </c>
      <c r="G69" s="376">
        <v>23.78</v>
      </c>
      <c r="H69" s="376">
        <v>504.6</v>
      </c>
      <c r="I69" s="244">
        <f>G69*F69</f>
        <v>1331.68</v>
      </c>
      <c r="J69" s="245">
        <f>F69*H69</f>
        <v>28257.600000000002</v>
      </c>
      <c r="K69" s="245">
        <f>SUM(I69:J69)</f>
        <v>29589.280000000002</v>
      </c>
      <c r="L69" s="236">
        <f>K69*M69</f>
        <v>7397.3200000000006</v>
      </c>
      <c r="M69" s="237">
        <v>0.25</v>
      </c>
      <c r="N69" s="236">
        <f>K69+L69</f>
        <v>36986.600000000006</v>
      </c>
      <c r="P69" s="230"/>
    </row>
    <row r="70" spans="1:16" s="227" customFormat="1">
      <c r="A70" s="231"/>
      <c r="B70" s="232"/>
      <c r="C70" s="232"/>
      <c r="D70" s="141"/>
      <c r="E70" s="238"/>
      <c r="F70" s="239"/>
      <c r="G70" s="374"/>
      <c r="H70" s="374"/>
      <c r="I70" s="242"/>
      <c r="J70" s="243"/>
      <c r="K70" s="243"/>
      <c r="L70" s="240"/>
      <c r="M70" s="241"/>
      <c r="N70" s="240"/>
      <c r="P70" s="230"/>
    </row>
    <row r="71" spans="1:16" s="227" customFormat="1">
      <c r="A71" s="231"/>
      <c r="B71" s="232"/>
      <c r="C71" s="232"/>
      <c r="D71" s="141" t="s">
        <v>33</v>
      </c>
      <c r="E71" s="238"/>
      <c r="F71" s="239"/>
      <c r="G71" s="374"/>
      <c r="H71" s="374"/>
      <c r="I71" s="242">
        <f>SUM(I66:I70)</f>
        <v>9353.58</v>
      </c>
      <c r="J71" s="243">
        <f>SUM(J66:J70)</f>
        <v>60034.400000000009</v>
      </c>
      <c r="K71" s="243">
        <f>SUM(K66:K70)</f>
        <v>69387.98</v>
      </c>
      <c r="L71" s="240">
        <f>SUM(L66:L70)</f>
        <v>17346.994999999999</v>
      </c>
      <c r="M71" s="241"/>
      <c r="N71" s="240">
        <f>SUM(N66:N70)</f>
        <v>86734.975000000006</v>
      </c>
      <c r="P71" s="230"/>
    </row>
    <row r="72" spans="1:16" s="227" customFormat="1">
      <c r="A72" s="231"/>
      <c r="B72" s="232"/>
      <c r="C72" s="232"/>
      <c r="D72" s="141"/>
      <c r="E72" s="238"/>
      <c r="F72" s="239"/>
      <c r="G72" s="374"/>
      <c r="H72" s="374"/>
      <c r="I72" s="242"/>
      <c r="J72" s="243"/>
      <c r="K72" s="243"/>
      <c r="L72" s="240"/>
      <c r="M72" s="241"/>
      <c r="N72" s="240"/>
      <c r="P72" s="230"/>
    </row>
    <row r="73" spans="1:16" s="428" customFormat="1">
      <c r="A73" s="256" t="s">
        <v>274</v>
      </c>
      <c r="B73" s="259"/>
      <c r="C73" s="259"/>
      <c r="D73" s="422" t="s">
        <v>234</v>
      </c>
      <c r="E73" s="295"/>
      <c r="F73" s="430"/>
      <c r="G73" s="431"/>
      <c r="H73" s="431"/>
      <c r="I73" s="341"/>
      <c r="J73" s="432"/>
      <c r="K73" s="432"/>
      <c r="L73" s="433"/>
      <c r="M73" s="434"/>
      <c r="N73" s="433"/>
      <c r="P73" s="429"/>
    </row>
    <row r="74" spans="1:16" s="227" customFormat="1">
      <c r="A74" s="231" t="s">
        <v>497</v>
      </c>
      <c r="B74" s="232">
        <v>92510</v>
      </c>
      <c r="C74" s="232" t="s">
        <v>28</v>
      </c>
      <c r="D74" s="258" t="s">
        <v>238</v>
      </c>
      <c r="E74" s="181" t="s">
        <v>35</v>
      </c>
      <c r="F74" s="234">
        <v>33</v>
      </c>
      <c r="G74" s="376">
        <v>41.83</v>
      </c>
      <c r="H74" s="376">
        <v>65.75</v>
      </c>
      <c r="I74" s="244">
        <f>G74*F74</f>
        <v>1380.3899999999999</v>
      </c>
      <c r="J74" s="245">
        <f>F74*H74</f>
        <v>2169.75</v>
      </c>
      <c r="K74" s="245">
        <f>SUM(I74:J74)</f>
        <v>3550.14</v>
      </c>
      <c r="L74" s="236">
        <f>K74*M74</f>
        <v>887.53499999999997</v>
      </c>
      <c r="M74" s="237">
        <v>0.25</v>
      </c>
      <c r="N74" s="236">
        <f>K74+L74</f>
        <v>4437.6750000000002</v>
      </c>
      <c r="P74" s="230"/>
    </row>
    <row r="75" spans="1:16" s="227" customFormat="1">
      <c r="A75" s="231" t="s">
        <v>498</v>
      </c>
      <c r="B75" s="232">
        <v>92762</v>
      </c>
      <c r="C75" s="232" t="s">
        <v>28</v>
      </c>
      <c r="D75" s="258" t="s">
        <v>240</v>
      </c>
      <c r="E75" s="235" t="s">
        <v>177</v>
      </c>
      <c r="F75" s="234">
        <v>87</v>
      </c>
      <c r="G75" s="376">
        <v>1.08</v>
      </c>
      <c r="H75" s="376">
        <v>12.94</v>
      </c>
      <c r="I75" s="244">
        <f>G75*F75</f>
        <v>93.960000000000008</v>
      </c>
      <c r="J75" s="245">
        <f>F75*H75</f>
        <v>1125.78</v>
      </c>
      <c r="K75" s="245">
        <f>SUM(I75:J75)</f>
        <v>1219.74</v>
      </c>
      <c r="L75" s="236">
        <f>K75*M75</f>
        <v>304.935</v>
      </c>
      <c r="M75" s="237">
        <v>0.25</v>
      </c>
      <c r="N75" s="236">
        <f>K75+L75</f>
        <v>1524.675</v>
      </c>
      <c r="P75" s="230"/>
    </row>
    <row r="76" spans="1:16" s="227" customFormat="1">
      <c r="A76" s="231" t="s">
        <v>499</v>
      </c>
      <c r="B76" s="232">
        <v>99434</v>
      </c>
      <c r="C76" s="232" t="s">
        <v>28</v>
      </c>
      <c r="D76" s="258" t="s">
        <v>237</v>
      </c>
      <c r="E76" s="235" t="s">
        <v>179</v>
      </c>
      <c r="F76" s="234">
        <v>2.6</v>
      </c>
      <c r="G76" s="376">
        <v>23.78</v>
      </c>
      <c r="H76" s="376">
        <v>504.6</v>
      </c>
      <c r="I76" s="244">
        <f>G76*F76</f>
        <v>61.828000000000003</v>
      </c>
      <c r="J76" s="245">
        <f>F76*H76</f>
        <v>1311.96</v>
      </c>
      <c r="K76" s="245">
        <f>SUM(I76:J76)</f>
        <v>1373.788</v>
      </c>
      <c r="L76" s="236">
        <f>K76*M76</f>
        <v>343.447</v>
      </c>
      <c r="M76" s="237">
        <v>0.25</v>
      </c>
      <c r="N76" s="236">
        <f>K76+L76</f>
        <v>1717.2350000000001</v>
      </c>
      <c r="P76" s="230"/>
    </row>
    <row r="77" spans="1:16">
      <c r="A77" s="188"/>
      <c r="B77" s="189"/>
      <c r="C77" s="189"/>
      <c r="D77" s="258"/>
      <c r="E77" s="191"/>
      <c r="F77" s="192"/>
      <c r="G77" s="377"/>
      <c r="H77" s="377"/>
      <c r="I77" s="192"/>
      <c r="J77" s="294"/>
      <c r="K77" s="191"/>
      <c r="L77" s="198"/>
      <c r="M77" s="193"/>
      <c r="N77" s="196"/>
      <c r="P77" s="145"/>
    </row>
    <row r="78" spans="1:16" s="227" customFormat="1">
      <c r="A78" s="231"/>
      <c r="B78" s="232"/>
      <c r="C78" s="232"/>
      <c r="D78" s="141" t="s">
        <v>33</v>
      </c>
      <c r="E78" s="238"/>
      <c r="F78" s="239"/>
      <c r="G78" s="374"/>
      <c r="H78" s="374"/>
      <c r="I78" s="242">
        <f>SUM(I73:I77)</f>
        <v>1536.1779999999999</v>
      </c>
      <c r="J78" s="243">
        <f>SUM(J73:J77)</f>
        <v>4607.49</v>
      </c>
      <c r="K78" s="243">
        <f>SUM(K73:K77)</f>
        <v>6143.6679999999997</v>
      </c>
      <c r="L78" s="240">
        <f>SUM(L73:L77)</f>
        <v>1535.9169999999999</v>
      </c>
      <c r="M78" s="241"/>
      <c r="N78" s="240">
        <f>SUM(N73:N77)</f>
        <v>7679.5850000000009</v>
      </c>
      <c r="P78" s="230"/>
    </row>
    <row r="79" spans="1:16" s="227" customFormat="1">
      <c r="A79" s="231"/>
      <c r="B79" s="232"/>
      <c r="C79" s="232"/>
      <c r="D79" s="141"/>
      <c r="E79" s="238"/>
      <c r="F79" s="239"/>
      <c r="G79" s="374"/>
      <c r="H79" s="374"/>
      <c r="I79" s="242"/>
      <c r="J79" s="243"/>
      <c r="K79" s="243"/>
      <c r="L79" s="240"/>
      <c r="M79" s="241"/>
      <c r="N79" s="240"/>
      <c r="P79" s="230"/>
    </row>
    <row r="80" spans="1:16" s="428" customFormat="1">
      <c r="A80" s="256" t="s">
        <v>275</v>
      </c>
      <c r="B80" s="259"/>
      <c r="C80" s="259"/>
      <c r="D80" s="422" t="s">
        <v>241</v>
      </c>
      <c r="E80" s="295"/>
      <c r="F80" s="430"/>
      <c r="G80" s="431"/>
      <c r="H80" s="431"/>
      <c r="I80" s="341"/>
      <c r="J80" s="432"/>
      <c r="K80" s="432"/>
      <c r="L80" s="433"/>
      <c r="M80" s="434"/>
      <c r="N80" s="433"/>
      <c r="P80" s="429"/>
    </row>
    <row r="81" spans="1:16" s="227" customFormat="1">
      <c r="A81" s="231" t="s">
        <v>500</v>
      </c>
      <c r="B81" s="232">
        <v>92413</v>
      </c>
      <c r="C81" s="232" t="s">
        <v>28</v>
      </c>
      <c r="D81" s="258" t="s">
        <v>242</v>
      </c>
      <c r="E81" s="181" t="s">
        <v>35</v>
      </c>
      <c r="F81" s="234">
        <v>153</v>
      </c>
      <c r="G81" s="376">
        <v>40.17</v>
      </c>
      <c r="H81" s="376">
        <v>44.27</v>
      </c>
      <c r="I81" s="244">
        <f>G81*F81</f>
        <v>6146.01</v>
      </c>
      <c r="J81" s="245">
        <f>F81*H81</f>
        <v>6773.31</v>
      </c>
      <c r="K81" s="245">
        <f>SUM(I81:J81)</f>
        <v>12919.32</v>
      </c>
      <c r="L81" s="236">
        <f>K81*M81</f>
        <v>3229.83</v>
      </c>
      <c r="M81" s="237">
        <v>0.25</v>
      </c>
      <c r="N81" s="236">
        <f>K81+L81</f>
        <v>16149.15</v>
      </c>
      <c r="P81" s="230"/>
    </row>
    <row r="82" spans="1:16" s="227" customFormat="1">
      <c r="A82" s="231" t="s">
        <v>501</v>
      </c>
      <c r="B82" s="232">
        <v>92762</v>
      </c>
      <c r="C82" s="232" t="s">
        <v>28</v>
      </c>
      <c r="D82" s="258" t="s">
        <v>240</v>
      </c>
      <c r="E82" s="235" t="s">
        <v>177</v>
      </c>
      <c r="F82" s="234">
        <v>1115</v>
      </c>
      <c r="G82" s="376">
        <v>1.08</v>
      </c>
      <c r="H82" s="376">
        <v>12.94</v>
      </c>
      <c r="I82" s="244">
        <f>G82*F82</f>
        <v>1204.2</v>
      </c>
      <c r="J82" s="245">
        <f>F82*H82</f>
        <v>14428.099999999999</v>
      </c>
      <c r="K82" s="245">
        <f>SUM(I82:J82)</f>
        <v>15632.3</v>
      </c>
      <c r="L82" s="236">
        <f>K82*M82</f>
        <v>3908.0749999999998</v>
      </c>
      <c r="M82" s="237">
        <v>0.25</v>
      </c>
      <c r="N82" s="236">
        <f>K82+L82</f>
        <v>19540.375</v>
      </c>
      <c r="P82" s="230"/>
    </row>
    <row r="83" spans="1:16" s="227" customFormat="1">
      <c r="A83" s="231" t="s">
        <v>502</v>
      </c>
      <c r="B83" s="232">
        <v>99434</v>
      </c>
      <c r="C83" s="232" t="s">
        <v>28</v>
      </c>
      <c r="D83" s="258" t="s">
        <v>237</v>
      </c>
      <c r="E83" s="235" t="s">
        <v>179</v>
      </c>
      <c r="F83" s="234">
        <v>13.5</v>
      </c>
      <c r="G83" s="376">
        <v>23.78</v>
      </c>
      <c r="H83" s="376">
        <v>504.6</v>
      </c>
      <c r="I83" s="244">
        <f>G83*F83</f>
        <v>321.03000000000003</v>
      </c>
      <c r="J83" s="245">
        <f>F83*H83</f>
        <v>6812.1</v>
      </c>
      <c r="K83" s="245">
        <f>SUM(I83:J83)</f>
        <v>7133.13</v>
      </c>
      <c r="L83" s="236">
        <f>K83*M83</f>
        <v>1783.2825</v>
      </c>
      <c r="M83" s="237">
        <v>0.25</v>
      </c>
      <c r="N83" s="236">
        <f>K83+L83</f>
        <v>8916.4125000000004</v>
      </c>
      <c r="P83" s="230"/>
    </row>
    <row r="84" spans="1:16" s="227" customFormat="1">
      <c r="A84" s="231"/>
      <c r="B84" s="232"/>
      <c r="C84" s="232"/>
      <c r="D84" s="141"/>
      <c r="E84" s="238"/>
      <c r="F84" s="239"/>
      <c r="G84" s="374"/>
      <c r="H84" s="374"/>
      <c r="I84" s="242"/>
      <c r="J84" s="243"/>
      <c r="K84" s="243"/>
      <c r="L84" s="240"/>
      <c r="M84" s="241"/>
      <c r="N84" s="240"/>
      <c r="P84" s="230"/>
    </row>
    <row r="85" spans="1:16" s="227" customFormat="1">
      <c r="A85" s="231"/>
      <c r="B85" s="232"/>
      <c r="C85" s="232"/>
      <c r="D85" s="141" t="s">
        <v>33</v>
      </c>
      <c r="E85" s="238"/>
      <c r="F85" s="239"/>
      <c r="G85" s="374"/>
      <c r="H85" s="374"/>
      <c r="I85" s="242">
        <f>SUM(I80:I84)</f>
        <v>7671.24</v>
      </c>
      <c r="J85" s="243">
        <f>SUM(J80:J84)</f>
        <v>28013.510000000002</v>
      </c>
      <c r="K85" s="243">
        <f>SUM(K80:K84)</f>
        <v>35684.75</v>
      </c>
      <c r="L85" s="240">
        <f>SUM(L80:L84)</f>
        <v>8921.1875</v>
      </c>
      <c r="M85" s="241"/>
      <c r="N85" s="240">
        <f>SUM(N80:N84)</f>
        <v>44605.9375</v>
      </c>
      <c r="P85" s="230"/>
    </row>
    <row r="86" spans="1:16" s="227" customFormat="1">
      <c r="A86" s="231"/>
      <c r="B86" s="232"/>
      <c r="C86" s="232"/>
      <c r="D86" s="141"/>
      <c r="E86" s="238"/>
      <c r="F86" s="239"/>
      <c r="G86" s="374"/>
      <c r="H86" s="374"/>
      <c r="I86" s="242"/>
      <c r="J86" s="243"/>
      <c r="K86" s="243"/>
      <c r="L86" s="240"/>
      <c r="M86" s="241"/>
      <c r="N86" s="240"/>
      <c r="P86" s="230"/>
    </row>
    <row r="87" spans="1:16" s="428" customFormat="1">
      <c r="A87" s="256" t="s">
        <v>276</v>
      </c>
      <c r="B87" s="259"/>
      <c r="C87" s="259"/>
      <c r="D87" s="422" t="s">
        <v>243</v>
      </c>
      <c r="E87" s="295"/>
      <c r="F87" s="430"/>
      <c r="G87" s="431"/>
      <c r="H87" s="431"/>
      <c r="I87" s="341"/>
      <c r="J87" s="432"/>
      <c r="K87" s="432"/>
      <c r="L87" s="433"/>
      <c r="M87" s="434"/>
      <c r="N87" s="433"/>
      <c r="P87" s="429"/>
    </row>
    <row r="88" spans="1:16" s="227" customFormat="1">
      <c r="A88" s="231" t="s">
        <v>503</v>
      </c>
      <c r="B88" s="232">
        <v>93204</v>
      </c>
      <c r="C88" s="232" t="s">
        <v>28</v>
      </c>
      <c r="D88" s="258" t="s">
        <v>239</v>
      </c>
      <c r="E88" s="235" t="s">
        <v>41</v>
      </c>
      <c r="F88" s="234">
        <v>404</v>
      </c>
      <c r="G88" s="376">
        <v>6.43</v>
      </c>
      <c r="H88" s="376">
        <v>30.4</v>
      </c>
      <c r="I88" s="244">
        <f>G88*F88</f>
        <v>2597.7199999999998</v>
      </c>
      <c r="J88" s="245">
        <f>F88*H88</f>
        <v>12281.599999999999</v>
      </c>
      <c r="K88" s="245">
        <f>SUM(I88:J88)</f>
        <v>14879.319999999998</v>
      </c>
      <c r="L88" s="236">
        <f>K88*M88</f>
        <v>3719.8299999999995</v>
      </c>
      <c r="M88" s="237">
        <v>0.25</v>
      </c>
      <c r="N88" s="236">
        <f>K88+L88</f>
        <v>18599.149999999998</v>
      </c>
      <c r="P88" s="230"/>
    </row>
    <row r="89" spans="1:16" s="227" customFormat="1">
      <c r="A89" s="231"/>
      <c r="B89" s="232"/>
      <c r="C89" s="232"/>
      <c r="D89" s="141"/>
      <c r="E89" s="238"/>
      <c r="F89" s="239"/>
      <c r="G89" s="374"/>
      <c r="H89" s="374"/>
      <c r="I89" s="242"/>
      <c r="J89" s="243"/>
      <c r="K89" s="243"/>
      <c r="L89" s="240"/>
      <c r="M89" s="241"/>
      <c r="N89" s="240"/>
      <c r="P89" s="230"/>
    </row>
    <row r="90" spans="1:16" s="227" customFormat="1">
      <c r="A90" s="231"/>
      <c r="B90" s="232"/>
      <c r="C90" s="232"/>
      <c r="D90" s="141" t="s">
        <v>33</v>
      </c>
      <c r="E90" s="238"/>
      <c r="F90" s="239"/>
      <c r="G90" s="374"/>
      <c r="H90" s="374"/>
      <c r="I90" s="242">
        <f>SUM(I88:I89)</f>
        <v>2597.7199999999998</v>
      </c>
      <c r="J90" s="243">
        <f>SUM(J88:J89)</f>
        <v>12281.599999999999</v>
      </c>
      <c r="K90" s="243">
        <f>SUM(K88:K89)</f>
        <v>14879.319999999998</v>
      </c>
      <c r="L90" s="240">
        <f>SUM(L88:L89)</f>
        <v>3719.8299999999995</v>
      </c>
      <c r="M90" s="241"/>
      <c r="N90" s="240">
        <f>SUM(N88:N89)</f>
        <v>18599.149999999998</v>
      </c>
      <c r="P90" s="230"/>
    </row>
    <row r="91" spans="1:16" s="227" customFormat="1">
      <c r="A91" s="231"/>
      <c r="B91" s="232"/>
      <c r="C91" s="232"/>
      <c r="D91" s="141"/>
      <c r="E91" s="238"/>
      <c r="F91" s="239"/>
      <c r="G91" s="374"/>
      <c r="H91" s="374"/>
      <c r="I91" s="242"/>
      <c r="J91" s="243"/>
      <c r="K91" s="243"/>
      <c r="L91" s="240"/>
      <c r="M91" s="241"/>
      <c r="N91" s="240"/>
      <c r="P91" s="230"/>
    </row>
    <row r="92" spans="1:16" s="428" customFormat="1">
      <c r="A92" s="256" t="s">
        <v>277</v>
      </c>
      <c r="B92" s="259"/>
      <c r="C92" s="259"/>
      <c r="D92" s="422" t="s">
        <v>245</v>
      </c>
      <c r="E92" s="295"/>
      <c r="F92" s="430"/>
      <c r="G92" s="431"/>
      <c r="H92" s="431"/>
      <c r="I92" s="341"/>
      <c r="J92" s="432"/>
      <c r="K92" s="432"/>
      <c r="L92" s="433"/>
      <c r="M92" s="434"/>
      <c r="N92" s="433"/>
      <c r="P92" s="429"/>
    </row>
    <row r="93" spans="1:16" s="227" customFormat="1">
      <c r="A93" s="231" t="s">
        <v>504</v>
      </c>
      <c r="B93" s="232">
        <v>103077</v>
      </c>
      <c r="C93" s="232" t="s">
        <v>28</v>
      </c>
      <c r="D93" s="258" t="s">
        <v>246</v>
      </c>
      <c r="E93" s="235" t="s">
        <v>35</v>
      </c>
      <c r="F93" s="234">
        <v>4.3</v>
      </c>
      <c r="G93" s="376">
        <v>13.57</v>
      </c>
      <c r="H93" s="376">
        <v>186.6</v>
      </c>
      <c r="I93" s="244">
        <f>G93*F93</f>
        <v>58.350999999999999</v>
      </c>
      <c r="J93" s="245">
        <f>F93*H93</f>
        <v>802.38</v>
      </c>
      <c r="K93" s="245">
        <f>SUM(I93:J93)</f>
        <v>860.73099999999999</v>
      </c>
      <c r="L93" s="236">
        <f>K93*M93</f>
        <v>215.18275</v>
      </c>
      <c r="M93" s="237">
        <v>0.25</v>
      </c>
      <c r="N93" s="236">
        <f>K93+L93</f>
        <v>1075.9137499999999</v>
      </c>
      <c r="P93" s="230"/>
    </row>
    <row r="94" spans="1:16" s="227" customFormat="1">
      <c r="A94" s="231"/>
      <c r="B94" s="232"/>
      <c r="C94" s="232"/>
      <c r="D94" s="258" t="s">
        <v>239</v>
      </c>
      <c r="E94" s="235" t="s">
        <v>41</v>
      </c>
      <c r="F94" s="234">
        <v>8.4</v>
      </c>
      <c r="G94" s="376">
        <v>6.43</v>
      </c>
      <c r="H94" s="376">
        <v>30.4</v>
      </c>
      <c r="I94" s="244">
        <f>G94*F94</f>
        <v>54.012</v>
      </c>
      <c r="J94" s="245">
        <f>F94*H94</f>
        <v>255.35999999999999</v>
      </c>
      <c r="K94" s="245">
        <f>SUM(I94:J94)</f>
        <v>309.37199999999996</v>
      </c>
      <c r="L94" s="236">
        <f>K94*M94</f>
        <v>77.342999999999989</v>
      </c>
      <c r="M94" s="237">
        <v>0.25</v>
      </c>
      <c r="N94" s="236">
        <f>K94+L94</f>
        <v>386.71499999999992</v>
      </c>
      <c r="P94" s="230"/>
    </row>
    <row r="95" spans="1:16" s="227" customFormat="1">
      <c r="A95" s="231"/>
      <c r="B95" s="232"/>
      <c r="C95" s="232"/>
      <c r="D95" s="258"/>
      <c r="E95" s="238"/>
      <c r="F95" s="234"/>
      <c r="G95" s="376"/>
      <c r="H95" s="376"/>
      <c r="I95" s="244"/>
      <c r="J95" s="245"/>
      <c r="K95" s="245"/>
      <c r="L95" s="236"/>
      <c r="M95" s="241"/>
      <c r="N95" s="240"/>
      <c r="P95" s="230"/>
    </row>
    <row r="96" spans="1:16" s="227" customFormat="1">
      <c r="A96" s="231"/>
      <c r="B96" s="232"/>
      <c r="C96" s="232"/>
      <c r="D96" s="141" t="s">
        <v>33</v>
      </c>
      <c r="E96" s="238"/>
      <c r="F96" s="239"/>
      <c r="G96" s="374"/>
      <c r="H96" s="374"/>
      <c r="I96" s="242">
        <f>SUM(I91:I95)</f>
        <v>112.363</v>
      </c>
      <c r="J96" s="243">
        <f>SUM(J91:J95)</f>
        <v>1057.74</v>
      </c>
      <c r="K96" s="243">
        <f>SUM(K91:K95)</f>
        <v>1170.1030000000001</v>
      </c>
      <c r="L96" s="240">
        <f>SUM(L91:L95)</f>
        <v>292.52575000000002</v>
      </c>
      <c r="M96" s="241"/>
      <c r="N96" s="240">
        <f>SUM(N91:N95)</f>
        <v>1462.6287499999999</v>
      </c>
      <c r="P96" s="230"/>
    </row>
    <row r="97" spans="1:16" s="227" customFormat="1">
      <c r="A97" s="231"/>
      <c r="B97" s="232"/>
      <c r="C97" s="232"/>
      <c r="D97" s="258"/>
      <c r="E97" s="238"/>
      <c r="F97" s="234"/>
      <c r="G97" s="376"/>
      <c r="H97" s="376"/>
      <c r="I97" s="244"/>
      <c r="J97" s="245"/>
      <c r="K97" s="245"/>
      <c r="L97" s="236"/>
      <c r="M97" s="241"/>
      <c r="N97" s="240"/>
      <c r="P97" s="230"/>
    </row>
    <row r="98" spans="1:16" s="428" customFormat="1">
      <c r="A98" s="256" t="s">
        <v>278</v>
      </c>
      <c r="B98" s="259"/>
      <c r="C98" s="259"/>
      <c r="D98" s="422" t="s">
        <v>248</v>
      </c>
      <c r="E98" s="295"/>
      <c r="F98" s="286"/>
      <c r="G98" s="435"/>
      <c r="H98" s="435"/>
      <c r="I98" s="424"/>
      <c r="J98" s="425"/>
      <c r="K98" s="425"/>
      <c r="L98" s="426"/>
      <c r="M98" s="434"/>
      <c r="N98" s="433"/>
      <c r="P98" s="429"/>
    </row>
    <row r="99" spans="1:16" s="227" customFormat="1">
      <c r="A99" s="231" t="s">
        <v>505</v>
      </c>
      <c r="B99" s="232">
        <v>102074</v>
      </c>
      <c r="C99" s="232" t="s">
        <v>28</v>
      </c>
      <c r="D99" s="258" t="s">
        <v>249</v>
      </c>
      <c r="E99" s="235" t="s">
        <v>179</v>
      </c>
      <c r="F99" s="234">
        <v>1</v>
      </c>
      <c r="G99" s="376">
        <v>847.3</v>
      </c>
      <c r="H99" s="376">
        <v>3052.03</v>
      </c>
      <c r="I99" s="244">
        <f>G99*F99</f>
        <v>847.3</v>
      </c>
      <c r="J99" s="245">
        <f>F99*H99</f>
        <v>3052.03</v>
      </c>
      <c r="K99" s="245">
        <f>SUM(I99:J99)</f>
        <v>3899.33</v>
      </c>
      <c r="L99" s="236">
        <f>K99*M99</f>
        <v>974.83249999999998</v>
      </c>
      <c r="M99" s="237">
        <v>0.25</v>
      </c>
      <c r="N99" s="236">
        <f>K99+L99</f>
        <v>4874.1625000000004</v>
      </c>
      <c r="P99" s="230"/>
    </row>
    <row r="100" spans="1:16" s="227" customFormat="1">
      <c r="A100" s="231"/>
      <c r="B100" s="232"/>
      <c r="C100" s="232"/>
      <c r="D100" s="258"/>
      <c r="E100" s="238"/>
      <c r="F100" s="234"/>
      <c r="G100" s="376"/>
      <c r="H100" s="376"/>
      <c r="I100" s="244"/>
      <c r="J100" s="245"/>
      <c r="K100" s="245"/>
      <c r="L100" s="236"/>
      <c r="M100" s="241"/>
      <c r="N100" s="240"/>
      <c r="P100" s="230"/>
    </row>
    <row r="101" spans="1:16" s="227" customFormat="1">
      <c r="A101" s="231"/>
      <c r="B101" s="232"/>
      <c r="C101" s="232"/>
      <c r="D101" s="141" t="s">
        <v>33</v>
      </c>
      <c r="E101" s="238"/>
      <c r="F101" s="239"/>
      <c r="G101" s="374"/>
      <c r="H101" s="374"/>
      <c r="I101" s="242">
        <f>SUM(I99:I100)</f>
        <v>847.3</v>
      </c>
      <c r="J101" s="243">
        <f>SUM(J99:J100)</f>
        <v>3052.03</v>
      </c>
      <c r="K101" s="243">
        <f>SUM(K99:K100)</f>
        <v>3899.33</v>
      </c>
      <c r="L101" s="240">
        <f>SUM(L99:L100)</f>
        <v>974.83249999999998</v>
      </c>
      <c r="M101" s="241"/>
      <c r="N101" s="240">
        <f>SUM(N99:N100)</f>
        <v>4874.1625000000004</v>
      </c>
      <c r="P101" s="230"/>
    </row>
    <row r="102" spans="1:16" s="227" customFormat="1">
      <c r="A102" s="231"/>
      <c r="B102" s="232"/>
      <c r="C102" s="232"/>
      <c r="D102" s="141"/>
      <c r="E102" s="238"/>
      <c r="F102" s="239"/>
      <c r="G102" s="374"/>
      <c r="H102" s="374"/>
      <c r="I102" s="242"/>
      <c r="J102" s="243"/>
      <c r="K102" s="243"/>
      <c r="L102" s="240"/>
      <c r="M102" s="241"/>
      <c r="N102" s="240"/>
      <c r="P102" s="230"/>
    </row>
    <row r="103" spans="1:16" s="390" customFormat="1">
      <c r="A103" s="383">
        <v>9</v>
      </c>
      <c r="B103" s="384"/>
      <c r="C103" s="384"/>
      <c r="D103" s="385" t="s">
        <v>250</v>
      </c>
      <c r="E103" s="397"/>
      <c r="F103" s="398"/>
      <c r="G103" s="399"/>
      <c r="H103" s="399"/>
      <c r="I103" s="400"/>
      <c r="J103" s="401"/>
      <c r="K103" s="401"/>
      <c r="L103" s="402"/>
      <c r="M103" s="403"/>
      <c r="N103" s="402"/>
      <c r="P103" s="391"/>
    </row>
    <row r="104" spans="1:16" s="227" customFormat="1">
      <c r="A104" s="231" t="s">
        <v>282</v>
      </c>
      <c r="B104" s="232">
        <v>87525</v>
      </c>
      <c r="C104" s="232" t="s">
        <v>28</v>
      </c>
      <c r="D104" s="258" t="s">
        <v>251</v>
      </c>
      <c r="E104" s="235" t="s">
        <v>35</v>
      </c>
      <c r="F104" s="234">
        <v>1109</v>
      </c>
      <c r="G104" s="376">
        <v>59.4</v>
      </c>
      <c r="H104" s="376">
        <v>68.95</v>
      </c>
      <c r="I104" s="244">
        <f>G104*F104</f>
        <v>65874.599999999991</v>
      </c>
      <c r="J104" s="245">
        <f>F104*H104</f>
        <v>76465.55</v>
      </c>
      <c r="K104" s="245">
        <f>SUM(I104:J104)</f>
        <v>142340.15</v>
      </c>
      <c r="L104" s="236">
        <f>K104*M104</f>
        <v>35585.037499999999</v>
      </c>
      <c r="M104" s="237">
        <v>0.25</v>
      </c>
      <c r="N104" s="236">
        <f>K104+L104</f>
        <v>177925.1875</v>
      </c>
      <c r="P104" s="230"/>
    </row>
    <row r="105" spans="1:16" s="227" customFormat="1">
      <c r="A105" s="231" t="s">
        <v>283</v>
      </c>
      <c r="B105" s="232">
        <v>87507</v>
      </c>
      <c r="C105" s="232" t="s">
        <v>28</v>
      </c>
      <c r="D105" s="258" t="s">
        <v>252</v>
      </c>
      <c r="E105" s="235" t="s">
        <v>35</v>
      </c>
      <c r="F105" s="234">
        <v>137</v>
      </c>
      <c r="G105" s="376">
        <v>33.07</v>
      </c>
      <c r="H105" s="376">
        <v>42.81</v>
      </c>
      <c r="I105" s="244">
        <f>G105*F105</f>
        <v>4530.59</v>
      </c>
      <c r="J105" s="245">
        <f>F105*H105</f>
        <v>5864.97</v>
      </c>
      <c r="K105" s="245">
        <f>SUM(I105:J105)</f>
        <v>10395.560000000001</v>
      </c>
      <c r="L105" s="236">
        <f>K105*M105</f>
        <v>2598.8900000000003</v>
      </c>
      <c r="M105" s="237">
        <v>0.25</v>
      </c>
      <c r="N105" s="236">
        <f>K105+L105</f>
        <v>12994.45</v>
      </c>
      <c r="P105" s="230"/>
    </row>
    <row r="106" spans="1:16" s="277" customFormat="1">
      <c r="A106" s="231" t="s">
        <v>506</v>
      </c>
      <c r="B106" s="296" t="s">
        <v>363</v>
      </c>
      <c r="C106" s="232" t="s">
        <v>28</v>
      </c>
      <c r="D106" s="258" t="s">
        <v>361</v>
      </c>
      <c r="E106" s="235" t="s">
        <v>35</v>
      </c>
      <c r="F106" s="234">
        <v>34.6</v>
      </c>
      <c r="G106" s="376"/>
      <c r="H106" s="376">
        <v>90.19</v>
      </c>
      <c r="I106" s="244">
        <f>G106*F106</f>
        <v>0</v>
      </c>
      <c r="J106" s="245">
        <f>F106*H106</f>
        <v>3120.5740000000001</v>
      </c>
      <c r="K106" s="245">
        <f>SUM(I106:J106)</f>
        <v>3120.5740000000001</v>
      </c>
      <c r="L106" s="236">
        <f>K106*M106</f>
        <v>780.14350000000002</v>
      </c>
      <c r="M106" s="237">
        <v>0.25</v>
      </c>
      <c r="N106" s="236">
        <f>K106+L106</f>
        <v>3900.7175000000002</v>
      </c>
      <c r="P106" s="276"/>
    </row>
    <row r="107" spans="1:16" s="227" customFormat="1">
      <c r="A107" s="231" t="s">
        <v>507</v>
      </c>
      <c r="B107" s="296" t="s">
        <v>364</v>
      </c>
      <c r="C107" s="232" t="s">
        <v>28</v>
      </c>
      <c r="D107" s="258" t="s">
        <v>362</v>
      </c>
      <c r="E107" s="235" t="s">
        <v>35</v>
      </c>
      <c r="F107" s="234">
        <v>44.7</v>
      </c>
      <c r="G107" s="376"/>
      <c r="H107" s="376">
        <v>143.07</v>
      </c>
      <c r="I107" s="244">
        <f>G107*F107</f>
        <v>0</v>
      </c>
      <c r="J107" s="245">
        <f>F107*H107</f>
        <v>6395.2290000000003</v>
      </c>
      <c r="K107" s="245">
        <f>SUM(I107:J107)</f>
        <v>6395.2290000000003</v>
      </c>
      <c r="L107" s="236">
        <f>K107*M107</f>
        <v>1598.8072500000001</v>
      </c>
      <c r="M107" s="237">
        <v>0.25</v>
      </c>
      <c r="N107" s="236">
        <f>K107+L107</f>
        <v>7994.0362500000001</v>
      </c>
      <c r="P107" s="230"/>
    </row>
    <row r="108" spans="1:16" s="227" customFormat="1">
      <c r="A108" s="231"/>
      <c r="B108" s="232"/>
      <c r="C108" s="232"/>
      <c r="D108" s="141" t="s">
        <v>33</v>
      </c>
      <c r="E108" s="238"/>
      <c r="F108" s="239"/>
      <c r="G108" s="374"/>
      <c r="H108" s="374"/>
      <c r="I108" s="242">
        <f>SUM(I104:I107)</f>
        <v>70405.189999999988</v>
      </c>
      <c r="J108" s="243">
        <f>SUM(J104:J107)</f>
        <v>91846.323000000004</v>
      </c>
      <c r="K108" s="243">
        <f>SUM(K104:K107)</f>
        <v>162251.51299999998</v>
      </c>
      <c r="L108" s="240">
        <f>SUM(L104:L107)</f>
        <v>40562.878249999994</v>
      </c>
      <c r="M108" s="241"/>
      <c r="N108" s="240">
        <f>SUM(N104:N107)</f>
        <v>202814.39125000002</v>
      </c>
      <c r="P108" s="230"/>
    </row>
    <row r="109" spans="1:16" s="227" customFormat="1">
      <c r="A109" s="231"/>
      <c r="B109" s="232"/>
      <c r="C109" s="232"/>
      <c r="D109" s="141"/>
      <c r="E109" s="238"/>
      <c r="F109" s="239"/>
      <c r="G109" s="374"/>
      <c r="H109" s="374"/>
      <c r="I109" s="242"/>
      <c r="J109" s="243"/>
      <c r="K109" s="243"/>
      <c r="L109" s="240"/>
      <c r="M109" s="241"/>
      <c r="N109" s="240"/>
      <c r="P109" s="230"/>
    </row>
    <row r="110" spans="1:16" s="390" customFormat="1">
      <c r="A110" s="383">
        <v>10</v>
      </c>
      <c r="B110" s="384"/>
      <c r="C110" s="384"/>
      <c r="D110" s="385" t="s">
        <v>253</v>
      </c>
      <c r="E110" s="397"/>
      <c r="F110" s="398"/>
      <c r="G110" s="399"/>
      <c r="H110" s="399"/>
      <c r="I110" s="400"/>
      <c r="J110" s="401"/>
      <c r="K110" s="401"/>
      <c r="L110" s="402"/>
      <c r="M110" s="403"/>
      <c r="N110" s="402"/>
      <c r="P110" s="391"/>
    </row>
    <row r="111" spans="1:16" s="227" customFormat="1">
      <c r="A111" s="231" t="s">
        <v>285</v>
      </c>
      <c r="B111" s="232">
        <v>87878</v>
      </c>
      <c r="C111" s="232" t="s">
        <v>28</v>
      </c>
      <c r="D111" s="258" t="s">
        <v>254</v>
      </c>
      <c r="E111" s="235" t="s">
        <v>35</v>
      </c>
      <c r="F111" s="234">
        <v>3045</v>
      </c>
      <c r="G111" s="376">
        <v>1.75</v>
      </c>
      <c r="H111" s="376">
        <v>1.95</v>
      </c>
      <c r="I111" s="244">
        <f t="shared" ref="I111:I116" si="16">G111*F111</f>
        <v>5328.75</v>
      </c>
      <c r="J111" s="245">
        <f t="shared" ref="J111:J116" si="17">F111*H111</f>
        <v>5937.75</v>
      </c>
      <c r="K111" s="245">
        <f t="shared" ref="K111:K116" si="18">SUM(I111:J111)</f>
        <v>11266.5</v>
      </c>
      <c r="L111" s="236">
        <f t="shared" ref="L111:L116" si="19">K111*M111</f>
        <v>2816.625</v>
      </c>
      <c r="M111" s="237">
        <v>0.25</v>
      </c>
      <c r="N111" s="236">
        <f t="shared" ref="N111:N116" si="20">K111+L111</f>
        <v>14083.125</v>
      </c>
      <c r="P111" s="230"/>
    </row>
    <row r="112" spans="1:16" s="227" customFormat="1">
      <c r="A112" s="231" t="s">
        <v>292</v>
      </c>
      <c r="B112" s="232">
        <v>87529</v>
      </c>
      <c r="C112" s="232" t="s">
        <v>28</v>
      </c>
      <c r="D112" s="333" t="s">
        <v>338</v>
      </c>
      <c r="E112" s="235" t="s">
        <v>35</v>
      </c>
      <c r="F112" s="234">
        <v>3045</v>
      </c>
      <c r="G112" s="376">
        <v>11.95</v>
      </c>
      <c r="H112" s="376">
        <v>15.7</v>
      </c>
      <c r="I112" s="244">
        <f t="shared" si="16"/>
        <v>36387.75</v>
      </c>
      <c r="J112" s="245">
        <f t="shared" si="17"/>
        <v>47806.5</v>
      </c>
      <c r="K112" s="245">
        <f t="shared" si="18"/>
        <v>84194.25</v>
      </c>
      <c r="L112" s="236">
        <f t="shared" si="19"/>
        <v>21048.5625</v>
      </c>
      <c r="M112" s="237">
        <v>0.25</v>
      </c>
      <c r="N112" s="236">
        <f t="shared" si="20"/>
        <v>105242.8125</v>
      </c>
      <c r="P112" s="230"/>
    </row>
    <row r="113" spans="1:16" s="227" customFormat="1">
      <c r="A113" s="231" t="s">
        <v>508</v>
      </c>
      <c r="B113" s="232">
        <v>93187</v>
      </c>
      <c r="C113" s="232" t="s">
        <v>28</v>
      </c>
      <c r="D113" s="258" t="s">
        <v>255</v>
      </c>
      <c r="E113" s="235" t="s">
        <v>41</v>
      </c>
      <c r="F113" s="234">
        <v>102</v>
      </c>
      <c r="G113" s="376">
        <v>16.71</v>
      </c>
      <c r="H113" s="376">
        <v>57.35</v>
      </c>
      <c r="I113" s="244">
        <f t="shared" si="16"/>
        <v>1704.42</v>
      </c>
      <c r="J113" s="245">
        <f t="shared" si="17"/>
        <v>5849.7</v>
      </c>
      <c r="K113" s="245">
        <f t="shared" si="18"/>
        <v>7554.12</v>
      </c>
      <c r="L113" s="236">
        <f t="shared" si="19"/>
        <v>1888.53</v>
      </c>
      <c r="M113" s="237">
        <v>0.25</v>
      </c>
      <c r="N113" s="236">
        <f t="shared" si="20"/>
        <v>9442.65</v>
      </c>
      <c r="P113" s="230"/>
    </row>
    <row r="114" spans="1:16" s="227" customFormat="1">
      <c r="A114" s="231" t="s">
        <v>293</v>
      </c>
      <c r="B114" s="232">
        <v>87265</v>
      </c>
      <c r="C114" s="232" t="s">
        <v>28</v>
      </c>
      <c r="D114" s="258" t="s">
        <v>256</v>
      </c>
      <c r="E114" s="235" t="s">
        <v>35</v>
      </c>
      <c r="F114" s="234">
        <v>228</v>
      </c>
      <c r="G114" s="376">
        <v>11.01</v>
      </c>
      <c r="H114" s="376">
        <v>40.49</v>
      </c>
      <c r="I114" s="244">
        <f t="shared" si="16"/>
        <v>2510.2799999999997</v>
      </c>
      <c r="J114" s="245">
        <f t="shared" si="17"/>
        <v>9231.7200000000012</v>
      </c>
      <c r="K114" s="245">
        <f t="shared" si="18"/>
        <v>11742</v>
      </c>
      <c r="L114" s="236">
        <f t="shared" si="19"/>
        <v>2935.5</v>
      </c>
      <c r="M114" s="237">
        <v>0.25</v>
      </c>
      <c r="N114" s="236">
        <f t="shared" si="20"/>
        <v>14677.5</v>
      </c>
      <c r="P114" s="230"/>
    </row>
    <row r="115" spans="1:16" s="227" customFormat="1">
      <c r="A115" s="231" t="s">
        <v>294</v>
      </c>
      <c r="B115" s="232">
        <v>101965</v>
      </c>
      <c r="C115" s="232" t="s">
        <v>28</v>
      </c>
      <c r="D115" s="258" t="s">
        <v>264</v>
      </c>
      <c r="E115" s="235" t="s">
        <v>41</v>
      </c>
      <c r="F115" s="234">
        <v>48</v>
      </c>
      <c r="G115" s="376">
        <v>18.8</v>
      </c>
      <c r="H115" s="376">
        <v>86.93</v>
      </c>
      <c r="I115" s="244">
        <f t="shared" si="16"/>
        <v>902.40000000000009</v>
      </c>
      <c r="J115" s="245">
        <f t="shared" si="17"/>
        <v>4172.6400000000003</v>
      </c>
      <c r="K115" s="245">
        <f t="shared" si="18"/>
        <v>5075.0400000000009</v>
      </c>
      <c r="L115" s="236">
        <f t="shared" si="19"/>
        <v>1268.7600000000002</v>
      </c>
      <c r="M115" s="237">
        <v>0.25</v>
      </c>
      <c r="N115" s="236">
        <f t="shared" si="20"/>
        <v>6343.8000000000011</v>
      </c>
      <c r="P115" s="230"/>
    </row>
    <row r="116" spans="1:16" s="227" customFormat="1">
      <c r="A116" s="231" t="s">
        <v>295</v>
      </c>
      <c r="B116" s="232">
        <v>5</v>
      </c>
      <c r="C116" s="232" t="s">
        <v>470</v>
      </c>
      <c r="D116" s="258" t="s">
        <v>445</v>
      </c>
      <c r="E116" s="235" t="s">
        <v>35</v>
      </c>
      <c r="F116" s="234">
        <v>80</v>
      </c>
      <c r="G116" s="376">
        <v>35.97</v>
      </c>
      <c r="H116" s="376">
        <v>120</v>
      </c>
      <c r="I116" s="244">
        <f t="shared" si="16"/>
        <v>2877.6</v>
      </c>
      <c r="J116" s="245">
        <f t="shared" si="17"/>
        <v>9600</v>
      </c>
      <c r="K116" s="245">
        <f t="shared" si="18"/>
        <v>12477.6</v>
      </c>
      <c r="L116" s="236">
        <f t="shared" si="19"/>
        <v>3119.4</v>
      </c>
      <c r="M116" s="237">
        <v>0.25</v>
      </c>
      <c r="N116" s="236">
        <f t="shared" si="20"/>
        <v>15597</v>
      </c>
      <c r="P116" s="230"/>
    </row>
    <row r="117" spans="1:16" s="227" customFormat="1">
      <c r="A117" s="231"/>
      <c r="B117" s="232"/>
      <c r="C117" s="232"/>
      <c r="D117" s="141"/>
      <c r="E117" s="238"/>
      <c r="F117" s="239"/>
      <c r="G117" s="374"/>
      <c r="H117" s="374"/>
      <c r="I117" s="242"/>
      <c r="J117" s="243"/>
      <c r="K117" s="243"/>
      <c r="L117" s="240"/>
      <c r="M117" s="241"/>
      <c r="N117" s="240"/>
      <c r="P117" s="230"/>
    </row>
    <row r="118" spans="1:16" s="227" customFormat="1">
      <c r="A118" s="232"/>
      <c r="B118" s="232"/>
      <c r="C118" s="232"/>
      <c r="D118" s="141" t="s">
        <v>33</v>
      </c>
      <c r="E118" s="239"/>
      <c r="F118" s="239"/>
      <c r="G118" s="374"/>
      <c r="H118" s="242"/>
      <c r="I118" s="143">
        <f>SUM(I111:I117)</f>
        <v>49711.199999999997</v>
      </c>
      <c r="J118" s="243">
        <f t="shared" ref="J118:N118" si="21">SUM(J111:J117)</f>
        <v>82598.31</v>
      </c>
      <c r="K118" s="143">
        <f t="shared" si="21"/>
        <v>132309.51</v>
      </c>
      <c r="L118" s="143">
        <f t="shared" si="21"/>
        <v>33077.377500000002</v>
      </c>
      <c r="M118" s="143"/>
      <c r="N118" s="143">
        <f t="shared" si="21"/>
        <v>165386.88749999998</v>
      </c>
      <c r="P118" s="230"/>
    </row>
    <row r="119" spans="1:16" s="227" customFormat="1">
      <c r="A119" s="231"/>
      <c r="B119" s="232"/>
      <c r="C119" s="232"/>
      <c r="D119" s="141"/>
      <c r="E119" s="238"/>
      <c r="F119" s="239"/>
      <c r="G119" s="374"/>
      <c r="H119" s="374"/>
      <c r="I119" s="242"/>
      <c r="J119" s="243"/>
      <c r="K119" s="243"/>
      <c r="L119" s="240"/>
      <c r="M119" s="241"/>
      <c r="N119" s="240"/>
      <c r="P119" s="230"/>
    </row>
    <row r="120" spans="1:16" s="390" customFormat="1">
      <c r="A120" s="383">
        <v>11</v>
      </c>
      <c r="B120" s="384"/>
      <c r="C120" s="384"/>
      <c r="D120" s="385" t="s">
        <v>261</v>
      </c>
      <c r="E120" s="397"/>
      <c r="F120" s="398"/>
      <c r="G120" s="399"/>
      <c r="H120" s="399"/>
      <c r="I120" s="400"/>
      <c r="J120" s="401"/>
      <c r="K120" s="401"/>
      <c r="L120" s="402"/>
      <c r="M120" s="403"/>
      <c r="N120" s="402"/>
      <c r="P120" s="391"/>
    </row>
    <row r="121" spans="1:16" s="227" customFormat="1">
      <c r="A121" s="231" t="s">
        <v>301</v>
      </c>
      <c r="B121" s="232">
        <v>96622</v>
      </c>
      <c r="C121" s="232" t="s">
        <v>28</v>
      </c>
      <c r="D121" s="258" t="s">
        <v>263</v>
      </c>
      <c r="E121" s="235" t="s">
        <v>179</v>
      </c>
      <c r="F121" s="234">
        <v>28.65</v>
      </c>
      <c r="G121" s="376">
        <v>23.52</v>
      </c>
      <c r="H121" s="376">
        <v>74.03</v>
      </c>
      <c r="I121" s="244">
        <f t="shared" ref="I121:I126" si="22">G121*F121</f>
        <v>673.84799999999996</v>
      </c>
      <c r="J121" s="245">
        <f t="shared" ref="J121:J126" si="23">F121*H121</f>
        <v>2120.9594999999999</v>
      </c>
      <c r="K121" s="245">
        <f t="shared" ref="K121:K126" si="24">SUM(I121:J121)</f>
        <v>2794.8074999999999</v>
      </c>
      <c r="L121" s="236">
        <f t="shared" ref="L121:L126" si="25">K121*M121</f>
        <v>698.70187499999997</v>
      </c>
      <c r="M121" s="237">
        <v>0.25</v>
      </c>
      <c r="N121" s="236">
        <f t="shared" ref="N121:N126" si="26">K121+L121</f>
        <v>3493.5093749999996</v>
      </c>
      <c r="P121" s="230"/>
    </row>
    <row r="122" spans="1:16" s="227" customFormat="1">
      <c r="A122" s="231" t="s">
        <v>302</v>
      </c>
      <c r="B122" s="232">
        <v>87620</v>
      </c>
      <c r="C122" s="232" t="s">
        <v>28</v>
      </c>
      <c r="D122" s="258" t="s">
        <v>266</v>
      </c>
      <c r="E122" s="235" t="s">
        <v>35</v>
      </c>
      <c r="F122" s="234">
        <v>716</v>
      </c>
      <c r="G122" s="376">
        <v>6.91</v>
      </c>
      <c r="H122" s="376">
        <v>18.079999999999998</v>
      </c>
      <c r="I122" s="244">
        <f t="shared" si="22"/>
        <v>4947.5600000000004</v>
      </c>
      <c r="J122" s="245">
        <f t="shared" si="23"/>
        <v>12945.279999999999</v>
      </c>
      <c r="K122" s="245">
        <f t="shared" si="24"/>
        <v>17892.84</v>
      </c>
      <c r="L122" s="236">
        <f t="shared" si="25"/>
        <v>4473.21</v>
      </c>
      <c r="M122" s="237">
        <v>0.25</v>
      </c>
      <c r="N122" s="236">
        <f t="shared" si="26"/>
        <v>22366.05</v>
      </c>
      <c r="P122" s="230"/>
    </row>
    <row r="123" spans="1:16" s="227" customFormat="1">
      <c r="A123" s="231" t="s">
        <v>303</v>
      </c>
      <c r="B123" s="232">
        <v>87690</v>
      </c>
      <c r="C123" s="232" t="s">
        <v>28</v>
      </c>
      <c r="D123" s="258" t="s">
        <v>265</v>
      </c>
      <c r="E123" s="235" t="s">
        <v>35</v>
      </c>
      <c r="F123" s="234">
        <v>506</v>
      </c>
      <c r="G123" s="376">
        <v>10.66</v>
      </c>
      <c r="H123" s="376">
        <v>27.12</v>
      </c>
      <c r="I123" s="244">
        <f t="shared" si="22"/>
        <v>5393.96</v>
      </c>
      <c r="J123" s="245">
        <f t="shared" si="23"/>
        <v>13722.720000000001</v>
      </c>
      <c r="K123" s="245">
        <f t="shared" si="24"/>
        <v>19116.68</v>
      </c>
      <c r="L123" s="236">
        <f t="shared" si="25"/>
        <v>4779.17</v>
      </c>
      <c r="M123" s="237">
        <v>0.25</v>
      </c>
      <c r="N123" s="236">
        <f t="shared" si="26"/>
        <v>23895.85</v>
      </c>
      <c r="P123" s="230"/>
    </row>
    <row r="124" spans="1:16" s="227" customFormat="1">
      <c r="A124" s="231" t="s">
        <v>304</v>
      </c>
      <c r="B124" s="232">
        <v>101744</v>
      </c>
      <c r="C124" s="232" t="s">
        <v>28</v>
      </c>
      <c r="D124" s="258" t="s">
        <v>468</v>
      </c>
      <c r="E124" s="235" t="s">
        <v>35</v>
      </c>
      <c r="F124" s="234">
        <v>190.75</v>
      </c>
      <c r="G124" s="376">
        <v>0</v>
      </c>
      <c r="H124" s="376">
        <v>125</v>
      </c>
      <c r="I124" s="244">
        <f t="shared" si="22"/>
        <v>0</v>
      </c>
      <c r="J124" s="245">
        <f t="shared" si="23"/>
        <v>23843.75</v>
      </c>
      <c r="K124" s="245">
        <f t="shared" si="24"/>
        <v>23843.75</v>
      </c>
      <c r="L124" s="236">
        <f t="shared" si="25"/>
        <v>5960.9375</v>
      </c>
      <c r="M124" s="237">
        <v>0.25</v>
      </c>
      <c r="N124" s="236">
        <f t="shared" si="26"/>
        <v>29804.6875</v>
      </c>
      <c r="P124" s="230"/>
    </row>
    <row r="125" spans="1:16" s="227" customFormat="1">
      <c r="A125" s="231" t="s">
        <v>305</v>
      </c>
      <c r="B125" s="232">
        <v>87260</v>
      </c>
      <c r="C125" s="232" t="s">
        <v>28</v>
      </c>
      <c r="D125" s="258" t="s">
        <v>446</v>
      </c>
      <c r="E125" s="235" t="s">
        <v>35</v>
      </c>
      <c r="F125" s="234">
        <v>437</v>
      </c>
      <c r="G125" s="376">
        <v>8.26</v>
      </c>
      <c r="H125" s="376">
        <v>92.97</v>
      </c>
      <c r="I125" s="244">
        <f t="shared" si="22"/>
        <v>3609.62</v>
      </c>
      <c r="J125" s="245">
        <f t="shared" si="23"/>
        <v>40627.89</v>
      </c>
      <c r="K125" s="245">
        <f t="shared" si="24"/>
        <v>44237.51</v>
      </c>
      <c r="L125" s="236">
        <f t="shared" si="25"/>
        <v>11059.377500000001</v>
      </c>
      <c r="M125" s="237">
        <v>0.25</v>
      </c>
      <c r="N125" s="236">
        <f t="shared" si="26"/>
        <v>55296.887500000004</v>
      </c>
      <c r="P125" s="230"/>
    </row>
    <row r="126" spans="1:16" s="227" customFormat="1">
      <c r="A126" s="231" t="s">
        <v>311</v>
      </c>
      <c r="B126" s="232">
        <v>101091</v>
      </c>
      <c r="C126" s="232" t="s">
        <v>28</v>
      </c>
      <c r="D126" s="258" t="s">
        <v>467</v>
      </c>
      <c r="E126" s="235" t="s">
        <v>35</v>
      </c>
      <c r="F126" s="234">
        <v>56.8</v>
      </c>
      <c r="G126" s="376">
        <v>26.43</v>
      </c>
      <c r="H126" s="376">
        <v>125.92</v>
      </c>
      <c r="I126" s="244">
        <f t="shared" si="22"/>
        <v>1501.2239999999999</v>
      </c>
      <c r="J126" s="245">
        <f t="shared" si="23"/>
        <v>7152.2559999999994</v>
      </c>
      <c r="K126" s="245">
        <f t="shared" si="24"/>
        <v>8653.48</v>
      </c>
      <c r="L126" s="236">
        <f t="shared" si="25"/>
        <v>2163.37</v>
      </c>
      <c r="M126" s="237">
        <v>0.25</v>
      </c>
      <c r="N126" s="236">
        <f t="shared" si="26"/>
        <v>10816.849999999999</v>
      </c>
      <c r="P126" s="230"/>
    </row>
    <row r="127" spans="1:16" s="227" customFormat="1">
      <c r="A127" s="231" t="s">
        <v>312</v>
      </c>
      <c r="B127" s="232">
        <v>101738</v>
      </c>
      <c r="C127" s="232" t="s">
        <v>28</v>
      </c>
      <c r="D127" s="258" t="s">
        <v>267</v>
      </c>
      <c r="E127" s="235" t="s">
        <v>35</v>
      </c>
      <c r="F127" s="234">
        <v>57</v>
      </c>
      <c r="G127" s="376">
        <v>8.66</v>
      </c>
      <c r="H127" s="376">
        <v>16.399999999999999</v>
      </c>
      <c r="I127" s="244">
        <f t="shared" ref="I127" si="27">G127*F127</f>
        <v>493.62</v>
      </c>
      <c r="J127" s="245">
        <f t="shared" ref="J127" si="28">F127*H127</f>
        <v>934.8</v>
      </c>
      <c r="K127" s="245">
        <f t="shared" ref="K127" si="29">SUM(I127:J127)</f>
        <v>1428.42</v>
      </c>
      <c r="L127" s="236">
        <f t="shared" ref="L127" si="30">K127*M127</f>
        <v>357.10500000000002</v>
      </c>
      <c r="M127" s="237">
        <v>0.25</v>
      </c>
      <c r="N127" s="236">
        <f t="shared" ref="N127" si="31">K127+L127</f>
        <v>1785.5250000000001</v>
      </c>
      <c r="P127" s="230"/>
    </row>
    <row r="128" spans="1:16" s="227" customFormat="1">
      <c r="A128" s="231"/>
      <c r="B128" s="232"/>
      <c r="C128" s="232"/>
      <c r="D128" s="258"/>
      <c r="E128" s="238"/>
      <c r="F128" s="239"/>
      <c r="G128" s="374"/>
      <c r="H128" s="374"/>
      <c r="I128" s="242"/>
      <c r="J128" s="243"/>
      <c r="K128" s="243"/>
      <c r="L128" s="240"/>
      <c r="M128" s="241"/>
      <c r="N128" s="240"/>
      <c r="P128" s="230"/>
    </row>
    <row r="129" spans="1:16" s="227" customFormat="1">
      <c r="A129" s="231"/>
      <c r="B129" s="232"/>
      <c r="C129" s="232"/>
      <c r="D129" s="141" t="s">
        <v>33</v>
      </c>
      <c r="E129" s="238"/>
      <c r="F129" s="239"/>
      <c r="G129" s="374"/>
      <c r="H129" s="374"/>
      <c r="I129" s="242">
        <f>SUM(I121:I128)</f>
        <v>16619.832000000002</v>
      </c>
      <c r="J129" s="242">
        <f t="shared" ref="J129:N129" si="32">SUM(J121:J128)</f>
        <v>101347.65549999999</v>
      </c>
      <c r="K129" s="242">
        <f t="shared" si="32"/>
        <v>117967.48749999999</v>
      </c>
      <c r="L129" s="242">
        <f t="shared" si="32"/>
        <v>29491.871874999997</v>
      </c>
      <c r="M129" s="242">
        <f t="shared" si="32"/>
        <v>1.75</v>
      </c>
      <c r="N129" s="242">
        <f t="shared" si="32"/>
        <v>147459.359375</v>
      </c>
      <c r="P129" s="230"/>
    </row>
    <row r="130" spans="1:16" s="227" customFormat="1">
      <c r="A130" s="231"/>
      <c r="B130" s="232"/>
      <c r="C130" s="232"/>
      <c r="D130" s="141"/>
      <c r="E130" s="238"/>
      <c r="F130" s="239"/>
      <c r="G130" s="374"/>
      <c r="H130" s="374"/>
      <c r="I130" s="242"/>
      <c r="J130" s="243"/>
      <c r="K130" s="243"/>
      <c r="L130" s="240"/>
      <c r="M130" s="241"/>
      <c r="N130" s="240"/>
      <c r="P130" s="230"/>
    </row>
    <row r="131" spans="1:16" s="390" customFormat="1">
      <c r="A131" s="383">
        <v>12</v>
      </c>
      <c r="B131" s="384"/>
      <c r="C131" s="384"/>
      <c r="D131" s="385" t="s">
        <v>268</v>
      </c>
      <c r="E131" s="397"/>
      <c r="F131" s="398"/>
      <c r="G131" s="399"/>
      <c r="H131" s="399"/>
      <c r="I131" s="400"/>
      <c r="J131" s="401"/>
      <c r="K131" s="401"/>
      <c r="L131" s="402"/>
      <c r="M131" s="403"/>
      <c r="N131" s="402"/>
      <c r="P131" s="391"/>
    </row>
    <row r="132" spans="1:16" s="227" customFormat="1">
      <c r="A132" s="231" t="s">
        <v>319</v>
      </c>
      <c r="B132" s="232">
        <v>90822</v>
      </c>
      <c r="C132" s="232" t="s">
        <v>28</v>
      </c>
      <c r="D132" s="258" t="s">
        <v>269</v>
      </c>
      <c r="E132" s="235" t="s">
        <v>209</v>
      </c>
      <c r="F132" s="234">
        <v>39</v>
      </c>
      <c r="G132" s="376">
        <v>29.72</v>
      </c>
      <c r="H132" s="376">
        <v>335.38</v>
      </c>
      <c r="I132" s="244">
        <f t="shared" ref="I132:I137" si="33">G132*F132</f>
        <v>1159.08</v>
      </c>
      <c r="J132" s="245">
        <f t="shared" ref="J132:J137" si="34">F132*H132</f>
        <v>13079.82</v>
      </c>
      <c r="K132" s="245">
        <f t="shared" ref="K132:K137" si="35">SUM(I132:J132)</f>
        <v>14238.9</v>
      </c>
      <c r="L132" s="236">
        <f t="shared" ref="L132:L137" si="36">K132*M132</f>
        <v>3559.7249999999999</v>
      </c>
      <c r="M132" s="237">
        <v>0.25</v>
      </c>
      <c r="N132" s="236">
        <f t="shared" ref="N132:N137" si="37">K132+L132</f>
        <v>17798.625</v>
      </c>
      <c r="P132" s="230"/>
    </row>
    <row r="133" spans="1:16" s="227" customFormat="1">
      <c r="A133" s="231" t="s">
        <v>320</v>
      </c>
      <c r="B133" s="232">
        <v>90825</v>
      </c>
      <c r="C133" s="232" t="s">
        <v>28</v>
      </c>
      <c r="D133" s="258" t="s">
        <v>270</v>
      </c>
      <c r="E133" s="235" t="s">
        <v>209</v>
      </c>
      <c r="F133" s="234">
        <v>5</v>
      </c>
      <c r="G133" s="376">
        <v>44.76</v>
      </c>
      <c r="H133" s="376">
        <v>658.76</v>
      </c>
      <c r="I133" s="244">
        <f t="shared" si="33"/>
        <v>223.79999999999998</v>
      </c>
      <c r="J133" s="245">
        <f t="shared" si="34"/>
        <v>3293.8</v>
      </c>
      <c r="K133" s="245">
        <f t="shared" si="35"/>
        <v>3517.6000000000004</v>
      </c>
      <c r="L133" s="236">
        <f t="shared" si="36"/>
        <v>879.40000000000009</v>
      </c>
      <c r="M133" s="237">
        <v>0.25</v>
      </c>
      <c r="N133" s="236">
        <f t="shared" si="37"/>
        <v>4397</v>
      </c>
      <c r="P133" s="230"/>
    </row>
    <row r="134" spans="1:16" s="227" customFormat="1">
      <c r="A134" s="231" t="s">
        <v>321</v>
      </c>
      <c r="B134" s="232">
        <v>91292</v>
      </c>
      <c r="C134" s="232" t="s">
        <v>28</v>
      </c>
      <c r="D134" s="258" t="s">
        <v>607</v>
      </c>
      <c r="E134" s="235" t="s">
        <v>209</v>
      </c>
      <c r="F134" s="234">
        <v>42</v>
      </c>
      <c r="G134" s="376">
        <v>94.94</v>
      </c>
      <c r="H134" s="376">
        <v>208.78</v>
      </c>
      <c r="I134" s="244">
        <f t="shared" si="33"/>
        <v>3987.48</v>
      </c>
      <c r="J134" s="245">
        <f t="shared" si="34"/>
        <v>8768.76</v>
      </c>
      <c r="K134" s="245">
        <f t="shared" si="35"/>
        <v>12756.24</v>
      </c>
      <c r="L134" s="236">
        <f t="shared" si="36"/>
        <v>3189.06</v>
      </c>
      <c r="M134" s="237">
        <v>0.25</v>
      </c>
      <c r="N134" s="236">
        <f t="shared" si="37"/>
        <v>15945.3</v>
      </c>
      <c r="P134" s="230"/>
    </row>
    <row r="135" spans="1:16" s="227" customFormat="1">
      <c r="A135" s="231" t="s">
        <v>322</v>
      </c>
      <c r="B135" s="232">
        <v>100660</v>
      </c>
      <c r="C135" s="232" t="s">
        <v>28</v>
      </c>
      <c r="D135" s="258" t="s">
        <v>271</v>
      </c>
      <c r="E135" s="235" t="s">
        <v>41</v>
      </c>
      <c r="F135" s="234">
        <v>400</v>
      </c>
      <c r="G135" s="376">
        <v>1.29</v>
      </c>
      <c r="H135" s="376">
        <v>7.18</v>
      </c>
      <c r="I135" s="244">
        <f t="shared" si="33"/>
        <v>516</v>
      </c>
      <c r="J135" s="245">
        <f t="shared" si="34"/>
        <v>2872</v>
      </c>
      <c r="K135" s="245">
        <f t="shared" si="35"/>
        <v>3388</v>
      </c>
      <c r="L135" s="236">
        <f t="shared" si="36"/>
        <v>847</v>
      </c>
      <c r="M135" s="237">
        <v>0.25</v>
      </c>
      <c r="N135" s="236">
        <f t="shared" si="37"/>
        <v>4235</v>
      </c>
      <c r="P135" s="230"/>
    </row>
    <row r="136" spans="1:16" s="227" customFormat="1">
      <c r="A136" s="231" t="s">
        <v>323</v>
      </c>
      <c r="B136" s="232">
        <v>94569</v>
      </c>
      <c r="C136" s="232" t="s">
        <v>28</v>
      </c>
      <c r="D136" s="258" t="s">
        <v>272</v>
      </c>
      <c r="E136" s="235" t="s">
        <v>35</v>
      </c>
      <c r="F136" s="234">
        <v>81</v>
      </c>
      <c r="G136" s="376">
        <v>36.6</v>
      </c>
      <c r="H136" s="376">
        <v>480.99</v>
      </c>
      <c r="I136" s="244">
        <f t="shared" si="33"/>
        <v>2964.6</v>
      </c>
      <c r="J136" s="245">
        <f t="shared" si="34"/>
        <v>38960.19</v>
      </c>
      <c r="K136" s="245">
        <f t="shared" si="35"/>
        <v>41924.79</v>
      </c>
      <c r="L136" s="236">
        <f t="shared" si="36"/>
        <v>10481.1975</v>
      </c>
      <c r="M136" s="237">
        <v>0.25</v>
      </c>
      <c r="N136" s="236">
        <f t="shared" si="37"/>
        <v>52405.987500000003</v>
      </c>
      <c r="P136" s="230"/>
    </row>
    <row r="137" spans="1:16" s="227" customFormat="1">
      <c r="A137" s="231" t="s">
        <v>324</v>
      </c>
      <c r="B137" s="232">
        <v>102185</v>
      </c>
      <c r="C137" s="232" t="s">
        <v>28</v>
      </c>
      <c r="D137" s="258" t="s">
        <v>273</v>
      </c>
      <c r="E137" s="235" t="s">
        <v>209</v>
      </c>
      <c r="F137" s="234">
        <v>1</v>
      </c>
      <c r="G137" s="376">
        <v>178.25</v>
      </c>
      <c r="H137" s="376">
        <v>2993.77</v>
      </c>
      <c r="I137" s="244">
        <f t="shared" si="33"/>
        <v>178.25</v>
      </c>
      <c r="J137" s="245">
        <f t="shared" si="34"/>
        <v>2993.77</v>
      </c>
      <c r="K137" s="245">
        <f t="shared" si="35"/>
        <v>3172.02</v>
      </c>
      <c r="L137" s="236">
        <f t="shared" si="36"/>
        <v>793.005</v>
      </c>
      <c r="M137" s="237">
        <v>0.25</v>
      </c>
      <c r="N137" s="236">
        <f t="shared" si="37"/>
        <v>3965.0250000000001</v>
      </c>
      <c r="P137" s="230"/>
    </row>
    <row r="138" spans="1:16" s="227" customFormat="1">
      <c r="A138" s="231" t="s">
        <v>325</v>
      </c>
      <c r="B138" s="232">
        <v>6</v>
      </c>
      <c r="C138" s="232" t="s">
        <v>470</v>
      </c>
      <c r="D138" s="258" t="s">
        <v>440</v>
      </c>
      <c r="E138" s="235" t="s">
        <v>35</v>
      </c>
      <c r="F138" s="234">
        <v>72</v>
      </c>
      <c r="G138" s="376"/>
      <c r="H138" s="376">
        <v>1223</v>
      </c>
      <c r="I138" s="244">
        <f t="shared" ref="I138:I139" si="38">G138*F138</f>
        <v>0</v>
      </c>
      <c r="J138" s="245">
        <f t="shared" ref="J138:J139" si="39">F138*H138</f>
        <v>88056</v>
      </c>
      <c r="K138" s="245">
        <f t="shared" ref="K138:K139" si="40">SUM(I138:J138)</f>
        <v>88056</v>
      </c>
      <c r="L138" s="236">
        <f t="shared" ref="L138:L139" si="41">K138*M138</f>
        <v>22014</v>
      </c>
      <c r="M138" s="237">
        <v>0.25</v>
      </c>
      <c r="N138" s="236">
        <f t="shared" ref="N138:N139" si="42">K138+L138</f>
        <v>110070</v>
      </c>
      <c r="P138" s="230"/>
    </row>
    <row r="139" spans="1:16" s="227" customFormat="1">
      <c r="A139" s="231"/>
      <c r="B139" s="232">
        <v>100701</v>
      </c>
      <c r="C139" s="232" t="s">
        <v>28</v>
      </c>
      <c r="D139" s="258" t="s">
        <v>606</v>
      </c>
      <c r="E139" s="235" t="s">
        <v>35</v>
      </c>
      <c r="F139" s="234">
        <v>6</v>
      </c>
      <c r="G139" s="376">
        <v>11.06</v>
      </c>
      <c r="H139" s="376">
        <v>435.84</v>
      </c>
      <c r="I139" s="244">
        <f t="shared" si="38"/>
        <v>66.36</v>
      </c>
      <c r="J139" s="245">
        <f t="shared" si="39"/>
        <v>2615.04</v>
      </c>
      <c r="K139" s="245">
        <f t="shared" si="40"/>
        <v>2681.4</v>
      </c>
      <c r="L139" s="236">
        <f t="shared" si="41"/>
        <v>670.35</v>
      </c>
      <c r="M139" s="237">
        <v>0.25</v>
      </c>
      <c r="N139" s="236">
        <f t="shared" si="42"/>
        <v>3351.75</v>
      </c>
      <c r="P139" s="230"/>
    </row>
    <row r="140" spans="1:16" s="227" customFormat="1">
      <c r="A140" s="231"/>
      <c r="B140" s="232"/>
      <c r="C140" s="232"/>
      <c r="D140" s="141" t="s">
        <v>33</v>
      </c>
      <c r="E140" s="238"/>
      <c r="F140" s="239"/>
      <c r="G140" s="374"/>
      <c r="H140" s="374"/>
      <c r="I140" s="242">
        <f>SUM(I132:I139)</f>
        <v>9095.57</v>
      </c>
      <c r="J140" s="242">
        <f t="shared" ref="J140:N140" si="43">SUM(J132:J139)</f>
        <v>160639.38000000003</v>
      </c>
      <c r="K140" s="242">
        <f t="shared" si="43"/>
        <v>169734.94999999998</v>
      </c>
      <c r="L140" s="242">
        <f t="shared" si="43"/>
        <v>42433.737499999996</v>
      </c>
      <c r="M140" s="242">
        <f t="shared" si="43"/>
        <v>2</v>
      </c>
      <c r="N140" s="242">
        <f t="shared" si="43"/>
        <v>212168.6875</v>
      </c>
      <c r="P140" s="230"/>
    </row>
    <row r="141" spans="1:16" s="227" customFormat="1">
      <c r="A141" s="231"/>
      <c r="B141" s="232"/>
      <c r="C141" s="232"/>
      <c r="D141" s="141"/>
      <c r="E141" s="238"/>
      <c r="F141" s="239"/>
      <c r="G141" s="374"/>
      <c r="H141" s="374"/>
      <c r="I141" s="242"/>
      <c r="J141" s="243"/>
      <c r="K141" s="243"/>
      <c r="L141" s="240"/>
      <c r="M141" s="241"/>
      <c r="N141" s="240"/>
      <c r="P141" s="230"/>
    </row>
    <row r="142" spans="1:16" s="390" customFormat="1">
      <c r="A142" s="383">
        <v>13</v>
      </c>
      <c r="B142" s="384"/>
      <c r="C142" s="384"/>
      <c r="D142" s="385" t="s">
        <v>279</v>
      </c>
      <c r="E142" s="397"/>
      <c r="F142" s="398"/>
      <c r="G142" s="399"/>
      <c r="H142" s="399"/>
      <c r="I142" s="400"/>
      <c r="J142" s="401"/>
      <c r="K142" s="401"/>
      <c r="L142" s="402"/>
      <c r="M142" s="403"/>
      <c r="N142" s="402"/>
      <c r="P142" s="391"/>
    </row>
    <row r="143" spans="1:16" s="227" customFormat="1">
      <c r="A143" s="231" t="s">
        <v>328</v>
      </c>
      <c r="B143" s="232">
        <v>100705</v>
      </c>
      <c r="C143" s="232" t="s">
        <v>28</v>
      </c>
      <c r="D143" s="258" t="s">
        <v>280</v>
      </c>
      <c r="E143" s="235" t="s">
        <v>209</v>
      </c>
      <c r="F143" s="234">
        <v>18</v>
      </c>
      <c r="G143" s="376">
        <v>17.57</v>
      </c>
      <c r="H143" s="376">
        <v>56.4</v>
      </c>
      <c r="I143" s="244">
        <f>G143*F143</f>
        <v>316.26</v>
      </c>
      <c r="J143" s="245">
        <f>F143*H143</f>
        <v>1015.1999999999999</v>
      </c>
      <c r="K143" s="245">
        <f>SUM(I143:J143)</f>
        <v>1331.46</v>
      </c>
      <c r="L143" s="236">
        <f>K143*M143</f>
        <v>332.86500000000001</v>
      </c>
      <c r="M143" s="237">
        <v>0.25</v>
      </c>
      <c r="N143" s="236">
        <f>K143+L143</f>
        <v>1664.325</v>
      </c>
      <c r="P143" s="230"/>
    </row>
    <row r="144" spans="1:16" s="227" customFormat="1">
      <c r="A144" s="231" t="s">
        <v>509</v>
      </c>
      <c r="B144" s="232">
        <v>91307</v>
      </c>
      <c r="C144" s="232" t="s">
        <v>28</v>
      </c>
      <c r="D144" s="258" t="s">
        <v>281</v>
      </c>
      <c r="E144" s="235" t="s">
        <v>209</v>
      </c>
      <c r="F144" s="234">
        <v>42</v>
      </c>
      <c r="G144" s="376">
        <v>14.74</v>
      </c>
      <c r="H144" s="376">
        <v>64.680000000000007</v>
      </c>
      <c r="I144" s="244">
        <f>G144*F144</f>
        <v>619.08000000000004</v>
      </c>
      <c r="J144" s="245">
        <f>F144*H144</f>
        <v>2716.5600000000004</v>
      </c>
      <c r="K144" s="245">
        <f>SUM(I144:J144)</f>
        <v>3335.6400000000003</v>
      </c>
      <c r="L144" s="236">
        <f>K144*M144</f>
        <v>833.91000000000008</v>
      </c>
      <c r="M144" s="237">
        <v>0.25</v>
      </c>
      <c r="N144" s="236">
        <f>K144+L144</f>
        <v>4169.55</v>
      </c>
      <c r="P144" s="230"/>
    </row>
    <row r="145" spans="1:16" s="227" customFormat="1">
      <c r="A145" s="231"/>
      <c r="B145" s="232"/>
      <c r="C145" s="232"/>
      <c r="D145" s="141"/>
      <c r="E145" s="238"/>
      <c r="F145" s="239"/>
      <c r="G145" s="374"/>
      <c r="H145" s="374"/>
      <c r="I145" s="242"/>
      <c r="J145" s="243"/>
      <c r="K145" s="243"/>
      <c r="L145" s="240"/>
      <c r="M145" s="241"/>
      <c r="N145" s="240"/>
      <c r="P145" s="230"/>
    </row>
    <row r="146" spans="1:16" s="227" customFormat="1">
      <c r="A146" s="231"/>
      <c r="B146" s="232"/>
      <c r="C146" s="232"/>
      <c r="D146" s="141" t="s">
        <v>33</v>
      </c>
      <c r="E146" s="238"/>
      <c r="F146" s="239"/>
      <c r="G146" s="374"/>
      <c r="H146" s="374"/>
      <c r="I146" s="242">
        <f>SUM(I143:I145)</f>
        <v>935.34</v>
      </c>
      <c r="J146" s="243">
        <f>SUM(J143:J145)</f>
        <v>3731.76</v>
      </c>
      <c r="K146" s="243">
        <f>SUM(K143:K145)</f>
        <v>4667.1000000000004</v>
      </c>
      <c r="L146" s="240">
        <f>SUM(L143:L145)</f>
        <v>1166.7750000000001</v>
      </c>
      <c r="M146" s="241"/>
      <c r="N146" s="240">
        <f>SUM(N143:N145)</f>
        <v>5833.875</v>
      </c>
      <c r="P146" s="230"/>
    </row>
    <row r="147" spans="1:16" s="227" customFormat="1">
      <c r="A147" s="231"/>
      <c r="B147" s="232"/>
      <c r="C147" s="232"/>
      <c r="D147" s="141"/>
      <c r="E147" s="238"/>
      <c r="F147" s="239"/>
      <c r="G147" s="374"/>
      <c r="H147" s="374"/>
      <c r="I147" s="242"/>
      <c r="J147" s="243"/>
      <c r="K147" s="243"/>
      <c r="L147" s="240"/>
      <c r="M147" s="241"/>
      <c r="N147" s="240"/>
      <c r="P147" s="230"/>
    </row>
    <row r="148" spans="1:16" s="390" customFormat="1">
      <c r="A148" s="383">
        <v>14</v>
      </c>
      <c r="B148" s="384"/>
      <c r="C148" s="384"/>
      <c r="D148" s="385" t="s">
        <v>284</v>
      </c>
      <c r="E148" s="397"/>
      <c r="F148" s="398"/>
      <c r="G148" s="399"/>
      <c r="H148" s="399"/>
      <c r="I148" s="400"/>
      <c r="J148" s="401"/>
      <c r="K148" s="401"/>
      <c r="L148" s="402"/>
      <c r="M148" s="403"/>
      <c r="N148" s="402"/>
      <c r="P148" s="391"/>
    </row>
    <row r="149" spans="1:16" s="227" customFormat="1">
      <c r="A149" s="231" t="s">
        <v>510</v>
      </c>
      <c r="B149" s="232">
        <v>92260</v>
      </c>
      <c r="C149" s="232" t="s">
        <v>28</v>
      </c>
      <c r="D149" s="258" t="s">
        <v>286</v>
      </c>
      <c r="E149" s="235" t="s">
        <v>209</v>
      </c>
      <c r="F149" s="234">
        <v>18</v>
      </c>
      <c r="G149" s="376">
        <v>111.41</v>
      </c>
      <c r="H149" s="376">
        <v>248.63</v>
      </c>
      <c r="I149" s="244">
        <f t="shared" ref="I149:I156" si="44">G149*F149</f>
        <v>2005.3799999999999</v>
      </c>
      <c r="J149" s="245">
        <f t="shared" ref="J149:J156" si="45">F149*H149</f>
        <v>4475.34</v>
      </c>
      <c r="K149" s="245">
        <f t="shared" ref="K149:K156" si="46">SUM(I149:J149)</f>
        <v>6480.72</v>
      </c>
      <c r="L149" s="236">
        <f t="shared" ref="L149:L156" si="47">K149*M149</f>
        <v>1620.18</v>
      </c>
      <c r="M149" s="237">
        <v>0.25</v>
      </c>
      <c r="N149" s="236">
        <f t="shared" ref="N149:N156" si="48">K149+L149</f>
        <v>8100.9000000000005</v>
      </c>
      <c r="P149" s="230"/>
    </row>
    <row r="150" spans="1:16" s="227" customFormat="1">
      <c r="A150" s="231" t="s">
        <v>511</v>
      </c>
      <c r="B150" s="232">
        <v>92543</v>
      </c>
      <c r="C150" s="232" t="s">
        <v>28</v>
      </c>
      <c r="D150" s="258" t="s">
        <v>608</v>
      </c>
      <c r="E150" s="235" t="s">
        <v>35</v>
      </c>
      <c r="F150" s="234">
        <v>290</v>
      </c>
      <c r="G150" s="376">
        <v>2.76</v>
      </c>
      <c r="H150" s="376">
        <v>12.07</v>
      </c>
      <c r="I150" s="244">
        <f t="shared" si="44"/>
        <v>800.4</v>
      </c>
      <c r="J150" s="245">
        <f t="shared" si="45"/>
        <v>3500.3</v>
      </c>
      <c r="K150" s="245">
        <f t="shared" si="46"/>
        <v>4300.7</v>
      </c>
      <c r="L150" s="236">
        <f t="shared" si="47"/>
        <v>1075.175</v>
      </c>
      <c r="M150" s="237">
        <v>0.25</v>
      </c>
      <c r="N150" s="236">
        <f t="shared" si="48"/>
        <v>5375.875</v>
      </c>
      <c r="P150" s="230"/>
    </row>
    <row r="151" spans="1:16" s="227" customFormat="1">
      <c r="A151" s="231" t="s">
        <v>512</v>
      </c>
      <c r="B151" s="232">
        <v>94218</v>
      </c>
      <c r="C151" s="232" t="s">
        <v>28</v>
      </c>
      <c r="D151" s="258" t="s">
        <v>469</v>
      </c>
      <c r="E151" s="235" t="s">
        <v>35</v>
      </c>
      <c r="F151" s="234">
        <v>520</v>
      </c>
      <c r="G151" s="376">
        <v>4.1399999999999997</v>
      </c>
      <c r="H151" s="376">
        <v>121.37</v>
      </c>
      <c r="I151" s="244">
        <f t="shared" si="44"/>
        <v>2152.7999999999997</v>
      </c>
      <c r="J151" s="245">
        <f t="shared" si="45"/>
        <v>63112.4</v>
      </c>
      <c r="K151" s="245">
        <f t="shared" si="46"/>
        <v>65265.200000000004</v>
      </c>
      <c r="L151" s="236">
        <f t="shared" si="47"/>
        <v>16316.300000000001</v>
      </c>
      <c r="M151" s="237">
        <v>0.25</v>
      </c>
      <c r="N151" s="236">
        <f t="shared" si="48"/>
        <v>81581.5</v>
      </c>
      <c r="P151" s="230"/>
    </row>
    <row r="152" spans="1:16" s="227" customFormat="1">
      <c r="A152" s="231" t="s">
        <v>513</v>
      </c>
      <c r="B152" s="232">
        <v>100327</v>
      </c>
      <c r="C152" s="232" t="s">
        <v>28</v>
      </c>
      <c r="D152" s="258" t="s">
        <v>287</v>
      </c>
      <c r="E152" s="235" t="s">
        <v>41</v>
      </c>
      <c r="F152" s="234">
        <v>53.6</v>
      </c>
      <c r="G152" s="376">
        <v>5.66</v>
      </c>
      <c r="H152" s="376">
        <v>64.45</v>
      </c>
      <c r="I152" s="244">
        <f t="shared" si="44"/>
        <v>303.37600000000003</v>
      </c>
      <c r="J152" s="245">
        <f t="shared" si="45"/>
        <v>3454.5200000000004</v>
      </c>
      <c r="K152" s="245">
        <f t="shared" si="46"/>
        <v>3757.8960000000006</v>
      </c>
      <c r="L152" s="236">
        <f t="shared" si="47"/>
        <v>939.47400000000016</v>
      </c>
      <c r="M152" s="237">
        <v>0.25</v>
      </c>
      <c r="N152" s="236">
        <f t="shared" si="48"/>
        <v>4697.3700000000008</v>
      </c>
      <c r="P152" s="230"/>
    </row>
    <row r="153" spans="1:16" s="227" customFormat="1">
      <c r="A153" s="231" t="s">
        <v>514</v>
      </c>
      <c r="B153" s="232">
        <v>94228</v>
      </c>
      <c r="C153" s="232" t="s">
        <v>28</v>
      </c>
      <c r="D153" s="258" t="s">
        <v>288</v>
      </c>
      <c r="E153" s="235" t="s">
        <v>41</v>
      </c>
      <c r="F153" s="234">
        <v>42.5</v>
      </c>
      <c r="G153" s="376">
        <v>9.33</v>
      </c>
      <c r="H153" s="376">
        <v>98.55</v>
      </c>
      <c r="I153" s="244">
        <f t="shared" si="44"/>
        <v>396.52499999999998</v>
      </c>
      <c r="J153" s="245">
        <f t="shared" si="45"/>
        <v>4188.375</v>
      </c>
      <c r="K153" s="245">
        <f t="shared" si="46"/>
        <v>4584.8999999999996</v>
      </c>
      <c r="L153" s="236">
        <f t="shared" si="47"/>
        <v>1146.2249999999999</v>
      </c>
      <c r="M153" s="237">
        <v>0.25</v>
      </c>
      <c r="N153" s="236">
        <f t="shared" si="48"/>
        <v>5731.125</v>
      </c>
      <c r="P153" s="230"/>
    </row>
    <row r="154" spans="1:16">
      <c r="A154" s="231" t="s">
        <v>515</v>
      </c>
      <c r="B154" s="279">
        <v>94229</v>
      </c>
      <c r="C154" s="232" t="s">
        <v>28</v>
      </c>
      <c r="D154" s="287" t="s">
        <v>289</v>
      </c>
      <c r="E154" s="288" t="s">
        <v>41</v>
      </c>
      <c r="F154" s="289">
        <v>20.5</v>
      </c>
      <c r="G154" s="372">
        <v>16.61</v>
      </c>
      <c r="H154" s="372">
        <v>193.36</v>
      </c>
      <c r="I154" s="282">
        <f t="shared" si="44"/>
        <v>340.505</v>
      </c>
      <c r="J154" s="283">
        <f t="shared" si="45"/>
        <v>3963.88</v>
      </c>
      <c r="K154" s="283">
        <f t="shared" si="46"/>
        <v>4304.3850000000002</v>
      </c>
      <c r="L154" s="284">
        <f t="shared" si="47"/>
        <v>1076.0962500000001</v>
      </c>
      <c r="M154" s="285">
        <v>0.25</v>
      </c>
      <c r="N154" s="284">
        <f t="shared" si="48"/>
        <v>5380.4812500000007</v>
      </c>
      <c r="P154" s="145"/>
    </row>
    <row r="155" spans="1:16" s="227" customFormat="1">
      <c r="A155" s="231" t="s">
        <v>516</v>
      </c>
      <c r="B155" s="232">
        <v>92618</v>
      </c>
      <c r="C155" s="232" t="s">
        <v>28</v>
      </c>
      <c r="D155" s="258" t="s">
        <v>290</v>
      </c>
      <c r="E155" s="288" t="s">
        <v>209</v>
      </c>
      <c r="F155" s="289">
        <v>8</v>
      </c>
      <c r="G155" s="372">
        <v>208.93</v>
      </c>
      <c r="H155" s="372">
        <v>2375.2600000000002</v>
      </c>
      <c r="I155" s="282">
        <f t="shared" si="44"/>
        <v>1671.44</v>
      </c>
      <c r="J155" s="283">
        <f t="shared" si="45"/>
        <v>19002.080000000002</v>
      </c>
      <c r="K155" s="283">
        <f t="shared" si="46"/>
        <v>20673.52</v>
      </c>
      <c r="L155" s="284">
        <f t="shared" si="47"/>
        <v>5168.38</v>
      </c>
      <c r="M155" s="285">
        <v>0.25</v>
      </c>
      <c r="N155" s="284">
        <f t="shared" si="48"/>
        <v>25841.9</v>
      </c>
      <c r="P155" s="230"/>
    </row>
    <row r="156" spans="1:16" s="227" customFormat="1">
      <c r="A156" s="231" t="s">
        <v>517</v>
      </c>
      <c r="B156" s="232">
        <v>92580</v>
      </c>
      <c r="C156" s="232" t="s">
        <v>28</v>
      </c>
      <c r="D156" s="258" t="s">
        <v>291</v>
      </c>
      <c r="E156" s="288" t="s">
        <v>209</v>
      </c>
      <c r="F156" s="289">
        <v>220.5</v>
      </c>
      <c r="G156" s="372">
        <v>4.75</v>
      </c>
      <c r="H156" s="372">
        <v>60.33</v>
      </c>
      <c r="I156" s="282">
        <f t="shared" si="44"/>
        <v>1047.375</v>
      </c>
      <c r="J156" s="283">
        <f t="shared" si="45"/>
        <v>13302.764999999999</v>
      </c>
      <c r="K156" s="283">
        <f t="shared" si="46"/>
        <v>14350.14</v>
      </c>
      <c r="L156" s="284">
        <f t="shared" si="47"/>
        <v>3587.5349999999999</v>
      </c>
      <c r="M156" s="285">
        <v>0.25</v>
      </c>
      <c r="N156" s="284">
        <f t="shared" si="48"/>
        <v>17937.674999999999</v>
      </c>
      <c r="P156" s="230"/>
    </row>
    <row r="157" spans="1:16" s="227" customFormat="1">
      <c r="A157" s="231" t="s">
        <v>518</v>
      </c>
      <c r="B157" s="232">
        <v>96114</v>
      </c>
      <c r="C157" s="232" t="s">
        <v>28</v>
      </c>
      <c r="D157" s="258" t="s">
        <v>326</v>
      </c>
      <c r="E157" s="288" t="s">
        <v>209</v>
      </c>
      <c r="F157" s="289">
        <v>220.5</v>
      </c>
      <c r="G157" s="372">
        <v>9.9</v>
      </c>
      <c r="H157" s="372">
        <v>68.08</v>
      </c>
      <c r="I157" s="282">
        <f t="shared" ref="I157" si="49">G157*F157</f>
        <v>2182.9500000000003</v>
      </c>
      <c r="J157" s="283">
        <f t="shared" ref="J157" si="50">F157*H157</f>
        <v>15011.64</v>
      </c>
      <c r="K157" s="283">
        <f t="shared" ref="K157" si="51">SUM(I157:J157)</f>
        <v>17194.59</v>
      </c>
      <c r="L157" s="284">
        <f t="shared" ref="L157" si="52">K157*M157</f>
        <v>4298.6475</v>
      </c>
      <c r="M157" s="285">
        <v>0.25</v>
      </c>
      <c r="N157" s="284">
        <f t="shared" ref="N157" si="53">K157+L157</f>
        <v>21493.237499999999</v>
      </c>
      <c r="P157" s="230"/>
    </row>
    <row r="158" spans="1:16" s="227" customFormat="1">
      <c r="A158" s="231"/>
      <c r="B158" s="232"/>
      <c r="C158" s="232"/>
      <c r="D158" s="258"/>
      <c r="E158" s="288"/>
      <c r="F158" s="289"/>
      <c r="G158" s="372"/>
      <c r="H158" s="372"/>
      <c r="I158" s="282"/>
      <c r="J158" s="283"/>
      <c r="K158" s="283"/>
      <c r="L158" s="284"/>
      <c r="M158" s="285"/>
      <c r="N158" s="284"/>
      <c r="P158" s="230"/>
    </row>
    <row r="159" spans="1:16" s="227" customFormat="1">
      <c r="A159" s="231"/>
      <c r="B159" s="232"/>
      <c r="C159" s="232"/>
      <c r="D159" s="141" t="s">
        <v>33</v>
      </c>
      <c r="E159" s="288"/>
      <c r="F159" s="289"/>
      <c r="G159" s="372"/>
      <c r="H159" s="372"/>
      <c r="I159" s="290">
        <f>SUM(I149:I158)</f>
        <v>10900.751</v>
      </c>
      <c r="J159" s="291">
        <f>SUM(J149:J158)</f>
        <v>130011.30000000002</v>
      </c>
      <c r="K159" s="291">
        <f>SUM(K149:K158)</f>
        <v>140912.05100000001</v>
      </c>
      <c r="L159" s="292">
        <f>SUM(L149:L158)</f>
        <v>35228.012750000002</v>
      </c>
      <c r="M159" s="293"/>
      <c r="N159" s="292">
        <f>SUM(N149:N158)</f>
        <v>176140.06374999997</v>
      </c>
      <c r="P159" s="230"/>
    </row>
    <row r="160" spans="1:16" s="227" customFormat="1">
      <c r="A160" s="231"/>
      <c r="B160" s="232"/>
      <c r="C160" s="232"/>
      <c r="D160" s="258"/>
      <c r="E160" s="288"/>
      <c r="F160" s="289"/>
      <c r="G160" s="372"/>
      <c r="H160" s="372"/>
      <c r="I160" s="282"/>
      <c r="J160" s="283"/>
      <c r="K160" s="283"/>
      <c r="L160" s="284"/>
      <c r="M160" s="285"/>
      <c r="N160" s="284"/>
      <c r="P160" s="230"/>
    </row>
    <row r="161" spans="1:16" s="390" customFormat="1">
      <c r="A161" s="383">
        <v>15</v>
      </c>
      <c r="B161" s="384"/>
      <c r="C161" s="384"/>
      <c r="D161" s="385" t="s">
        <v>296</v>
      </c>
      <c r="E161" s="386"/>
      <c r="F161" s="387"/>
      <c r="G161" s="388"/>
      <c r="H161" s="388"/>
      <c r="I161" s="392"/>
      <c r="J161" s="393"/>
      <c r="K161" s="393"/>
      <c r="L161" s="394"/>
      <c r="M161" s="395"/>
      <c r="N161" s="394"/>
      <c r="P161" s="391"/>
    </row>
    <row r="162" spans="1:16" s="227" customFormat="1">
      <c r="A162" s="231" t="s">
        <v>431</v>
      </c>
      <c r="B162" s="232">
        <v>86931</v>
      </c>
      <c r="C162" s="232" t="s">
        <v>28</v>
      </c>
      <c r="D162" s="258" t="s">
        <v>297</v>
      </c>
      <c r="E162" s="288" t="s">
        <v>209</v>
      </c>
      <c r="F162" s="289">
        <v>20</v>
      </c>
      <c r="G162" s="372">
        <v>20.309999999999999</v>
      </c>
      <c r="H162" s="372">
        <v>367.59</v>
      </c>
      <c r="I162" s="282">
        <f t="shared" ref="I162:I174" si="54">G162*F162</f>
        <v>406.2</v>
      </c>
      <c r="J162" s="283">
        <f t="shared" ref="J162:J174" si="55">F162*H162</f>
        <v>7351.7999999999993</v>
      </c>
      <c r="K162" s="283">
        <f t="shared" ref="K162:K174" si="56">SUM(I162:J162)</f>
        <v>7757.9999999999991</v>
      </c>
      <c r="L162" s="284">
        <f t="shared" ref="L162:L174" si="57">K162*M162</f>
        <v>1939.4999999999998</v>
      </c>
      <c r="M162" s="285">
        <v>0.25</v>
      </c>
      <c r="N162" s="284">
        <f t="shared" ref="N162:N174" si="58">K162+L162</f>
        <v>9697.4999999999982</v>
      </c>
      <c r="P162" s="230"/>
    </row>
    <row r="163" spans="1:16" s="227" customFormat="1">
      <c r="A163" s="231" t="s">
        <v>432</v>
      </c>
      <c r="B163" s="296" t="s">
        <v>602</v>
      </c>
      <c r="C163" s="232" t="s">
        <v>39</v>
      </c>
      <c r="D163" s="258" t="s">
        <v>603</v>
      </c>
      <c r="E163" s="288" t="s">
        <v>209</v>
      </c>
      <c r="F163" s="289">
        <v>2</v>
      </c>
      <c r="G163" s="372">
        <v>111.28</v>
      </c>
      <c r="H163" s="372">
        <v>755.72</v>
      </c>
      <c r="I163" s="282">
        <f t="shared" ref="I163" si="59">G163*F163</f>
        <v>222.56</v>
      </c>
      <c r="J163" s="283">
        <f t="shared" ref="J163" si="60">F163*H163</f>
        <v>1511.44</v>
      </c>
      <c r="K163" s="283">
        <f t="shared" ref="K163" si="61">SUM(I163:J163)</f>
        <v>1734</v>
      </c>
      <c r="L163" s="284">
        <f t="shared" ref="L163" si="62">K163*M163</f>
        <v>433.5</v>
      </c>
      <c r="M163" s="285">
        <v>0.25</v>
      </c>
      <c r="N163" s="284">
        <f t="shared" ref="N163" si="63">K163+L163</f>
        <v>2167.5</v>
      </c>
      <c r="P163" s="230"/>
    </row>
    <row r="164" spans="1:16" s="227" customFormat="1">
      <c r="A164" s="231" t="s">
        <v>433</v>
      </c>
      <c r="B164" s="232">
        <v>86937</v>
      </c>
      <c r="C164" s="232" t="s">
        <v>28</v>
      </c>
      <c r="D164" s="258" t="s">
        <v>597</v>
      </c>
      <c r="E164" s="288" t="s">
        <v>209</v>
      </c>
      <c r="F164" s="289">
        <v>18</v>
      </c>
      <c r="G164" s="372">
        <v>24.89</v>
      </c>
      <c r="H164" s="372">
        <v>183.9</v>
      </c>
      <c r="I164" s="282">
        <f t="shared" si="54"/>
        <v>448.02</v>
      </c>
      <c r="J164" s="283">
        <f t="shared" si="55"/>
        <v>3310.2000000000003</v>
      </c>
      <c r="K164" s="283">
        <f t="shared" si="56"/>
        <v>3758.2200000000003</v>
      </c>
      <c r="L164" s="284">
        <f t="shared" si="57"/>
        <v>939.55500000000006</v>
      </c>
      <c r="M164" s="285">
        <v>0.25</v>
      </c>
      <c r="N164" s="284">
        <f t="shared" si="58"/>
        <v>4697.7750000000005</v>
      </c>
      <c r="P164" s="230"/>
    </row>
    <row r="165" spans="1:16" s="227" customFormat="1">
      <c r="A165" s="231" t="s">
        <v>434</v>
      </c>
      <c r="B165" s="232">
        <v>86915</v>
      </c>
      <c r="C165" s="232" t="s">
        <v>28</v>
      </c>
      <c r="D165" s="258" t="s">
        <v>609</v>
      </c>
      <c r="E165" s="288" t="s">
        <v>209</v>
      </c>
      <c r="F165" s="289">
        <v>18</v>
      </c>
      <c r="G165" s="372">
        <v>1.84</v>
      </c>
      <c r="H165" s="372">
        <v>192.06</v>
      </c>
      <c r="I165" s="282">
        <f t="shared" ref="I165:I166" si="64">G165*F165</f>
        <v>33.120000000000005</v>
      </c>
      <c r="J165" s="283">
        <f t="shared" ref="J165:J166" si="65">F165*H165</f>
        <v>3457.08</v>
      </c>
      <c r="K165" s="283">
        <f t="shared" ref="K165:K166" si="66">SUM(I165:J165)</f>
        <v>3490.2</v>
      </c>
      <c r="L165" s="284">
        <f t="shared" ref="L165:L166" si="67">K165*M165</f>
        <v>872.55</v>
      </c>
      <c r="M165" s="285">
        <v>0.25</v>
      </c>
      <c r="N165" s="284">
        <f t="shared" ref="N165:N166" si="68">K165+L165</f>
        <v>4362.75</v>
      </c>
      <c r="P165" s="230"/>
    </row>
    <row r="166" spans="1:16" s="227" customFormat="1">
      <c r="A166" s="231" t="s">
        <v>435</v>
      </c>
      <c r="B166" s="232">
        <v>86910</v>
      </c>
      <c r="C166" s="232" t="s">
        <v>28</v>
      </c>
      <c r="D166" s="258" t="s">
        <v>308</v>
      </c>
      <c r="E166" s="288" t="s">
        <v>209</v>
      </c>
      <c r="F166" s="289">
        <v>1</v>
      </c>
      <c r="G166" s="372">
        <v>2.23</v>
      </c>
      <c r="H166" s="372">
        <v>170.33</v>
      </c>
      <c r="I166" s="282">
        <f t="shared" si="64"/>
        <v>2.23</v>
      </c>
      <c r="J166" s="283">
        <f t="shared" si="65"/>
        <v>170.33</v>
      </c>
      <c r="K166" s="283">
        <f t="shared" si="66"/>
        <v>172.56</v>
      </c>
      <c r="L166" s="284">
        <f t="shared" si="67"/>
        <v>43.14</v>
      </c>
      <c r="M166" s="285">
        <v>0.25</v>
      </c>
      <c r="N166" s="284">
        <f t="shared" si="68"/>
        <v>215.7</v>
      </c>
      <c r="P166" s="230"/>
    </row>
    <row r="167" spans="1:16" s="227" customFormat="1">
      <c r="A167" s="231" t="s">
        <v>436</v>
      </c>
      <c r="B167" s="296" t="s">
        <v>600</v>
      </c>
      <c r="C167" s="232" t="s">
        <v>39</v>
      </c>
      <c r="D167" s="258" t="s">
        <v>601</v>
      </c>
      <c r="E167" s="288" t="s">
        <v>209</v>
      </c>
      <c r="F167" s="289">
        <v>5.46</v>
      </c>
      <c r="G167" s="372">
        <v>72.25</v>
      </c>
      <c r="H167" s="372">
        <v>341.25</v>
      </c>
      <c r="I167" s="282">
        <f t="shared" ref="I167" si="69">G167*F167</f>
        <v>394.48500000000001</v>
      </c>
      <c r="J167" s="283">
        <f t="shared" ref="J167" si="70">F167*H167</f>
        <v>1863.2249999999999</v>
      </c>
      <c r="K167" s="283">
        <f t="shared" ref="K167" si="71">SUM(I167:J167)</f>
        <v>2257.71</v>
      </c>
      <c r="L167" s="284">
        <f t="shared" ref="L167" si="72">K167*M167</f>
        <v>564.42750000000001</v>
      </c>
      <c r="M167" s="285">
        <v>0.25</v>
      </c>
      <c r="N167" s="284">
        <f t="shared" ref="N167" si="73">K167+L167</f>
        <v>2822.1374999999998</v>
      </c>
      <c r="P167" s="230"/>
    </row>
    <row r="168" spans="1:16" s="227" customFormat="1">
      <c r="A168" s="231" t="s">
        <v>437</v>
      </c>
      <c r="B168" s="232">
        <v>100858</v>
      </c>
      <c r="C168" s="232" t="s">
        <v>28</v>
      </c>
      <c r="D168" s="258" t="s">
        <v>298</v>
      </c>
      <c r="E168" s="288" t="s">
        <v>209</v>
      </c>
      <c r="F168" s="289">
        <v>9</v>
      </c>
      <c r="G168" s="372">
        <v>19.5</v>
      </c>
      <c r="H168" s="372">
        <v>536.16999999999996</v>
      </c>
      <c r="I168" s="282">
        <f t="shared" si="54"/>
        <v>175.5</v>
      </c>
      <c r="J168" s="283">
        <f t="shared" si="55"/>
        <v>4825.53</v>
      </c>
      <c r="K168" s="283">
        <f t="shared" si="56"/>
        <v>5001.03</v>
      </c>
      <c r="L168" s="284">
        <f t="shared" si="57"/>
        <v>1250.2574999999999</v>
      </c>
      <c r="M168" s="285">
        <v>0.25</v>
      </c>
      <c r="N168" s="284">
        <f t="shared" si="58"/>
        <v>6251.2874999999995</v>
      </c>
      <c r="P168" s="230"/>
    </row>
    <row r="169" spans="1:16" s="227" customFormat="1">
      <c r="A169" s="231" t="s">
        <v>438</v>
      </c>
      <c r="B169" s="232">
        <v>95547</v>
      </c>
      <c r="C169" s="232" t="s">
        <v>28</v>
      </c>
      <c r="D169" s="258" t="s">
        <v>299</v>
      </c>
      <c r="E169" s="288" t="s">
        <v>209</v>
      </c>
      <c r="F169" s="289">
        <v>10</v>
      </c>
      <c r="G169" s="372">
        <v>6.1</v>
      </c>
      <c r="H169" s="372">
        <v>42.63</v>
      </c>
      <c r="I169" s="282">
        <f t="shared" si="54"/>
        <v>61</v>
      </c>
      <c r="J169" s="283">
        <f t="shared" si="55"/>
        <v>426.3</v>
      </c>
      <c r="K169" s="283">
        <f t="shared" si="56"/>
        <v>487.3</v>
      </c>
      <c r="L169" s="284">
        <f t="shared" si="57"/>
        <v>121.825</v>
      </c>
      <c r="M169" s="285">
        <v>0.25</v>
      </c>
      <c r="N169" s="284">
        <f t="shared" si="58"/>
        <v>609.125</v>
      </c>
      <c r="P169" s="230"/>
    </row>
    <row r="170" spans="1:16" s="227" customFormat="1">
      <c r="A170" s="231" t="s">
        <v>439</v>
      </c>
      <c r="B170" s="232">
        <v>95544</v>
      </c>
      <c r="C170" s="232" t="s">
        <v>28</v>
      </c>
      <c r="D170" s="258" t="s">
        <v>300</v>
      </c>
      <c r="E170" s="288" t="s">
        <v>209</v>
      </c>
      <c r="F170" s="289">
        <v>22</v>
      </c>
      <c r="G170" s="372">
        <v>6.1</v>
      </c>
      <c r="H170" s="372">
        <v>62.99</v>
      </c>
      <c r="I170" s="282">
        <f t="shared" si="54"/>
        <v>134.19999999999999</v>
      </c>
      <c r="J170" s="283">
        <f t="shared" si="55"/>
        <v>1385.78</v>
      </c>
      <c r="K170" s="283">
        <f t="shared" si="56"/>
        <v>1519.98</v>
      </c>
      <c r="L170" s="284">
        <f t="shared" si="57"/>
        <v>379.995</v>
      </c>
      <c r="M170" s="285">
        <v>0.25</v>
      </c>
      <c r="N170" s="284">
        <f t="shared" si="58"/>
        <v>1899.9749999999999</v>
      </c>
      <c r="P170" s="230"/>
    </row>
    <row r="171" spans="1:16" s="227" customFormat="1">
      <c r="A171" s="231" t="s">
        <v>598</v>
      </c>
      <c r="B171" s="232">
        <v>100870</v>
      </c>
      <c r="C171" s="232" t="s">
        <v>28</v>
      </c>
      <c r="D171" s="258" t="s">
        <v>306</v>
      </c>
      <c r="E171" s="288" t="s">
        <v>209</v>
      </c>
      <c r="F171" s="289">
        <v>4</v>
      </c>
      <c r="G171" s="372">
        <v>18.329999999999998</v>
      </c>
      <c r="H171" s="372">
        <v>245.82</v>
      </c>
      <c r="I171" s="282">
        <f t="shared" si="54"/>
        <v>73.319999999999993</v>
      </c>
      <c r="J171" s="283">
        <f t="shared" si="55"/>
        <v>983.28</v>
      </c>
      <c r="K171" s="283">
        <f t="shared" si="56"/>
        <v>1056.5999999999999</v>
      </c>
      <c r="L171" s="284">
        <f t="shared" si="57"/>
        <v>264.14999999999998</v>
      </c>
      <c r="M171" s="285">
        <v>0.25</v>
      </c>
      <c r="N171" s="284">
        <f t="shared" si="58"/>
        <v>1320.75</v>
      </c>
      <c r="P171" s="230"/>
    </row>
    <row r="172" spans="1:16" s="227" customFormat="1">
      <c r="A172" s="231" t="s">
        <v>599</v>
      </c>
      <c r="B172" s="232">
        <v>86942</v>
      </c>
      <c r="C172" s="232" t="s">
        <v>28</v>
      </c>
      <c r="D172" s="258" t="s">
        <v>307</v>
      </c>
      <c r="E172" s="288" t="s">
        <v>209</v>
      </c>
      <c r="F172" s="289">
        <v>2</v>
      </c>
      <c r="G172" s="372">
        <v>18.010000000000002</v>
      </c>
      <c r="H172" s="372">
        <v>233.81</v>
      </c>
      <c r="I172" s="282">
        <f t="shared" si="54"/>
        <v>36.020000000000003</v>
      </c>
      <c r="J172" s="283">
        <f t="shared" si="55"/>
        <v>467.62</v>
      </c>
      <c r="K172" s="283">
        <f t="shared" si="56"/>
        <v>503.64</v>
      </c>
      <c r="L172" s="284">
        <f t="shared" si="57"/>
        <v>125.91</v>
      </c>
      <c r="M172" s="285">
        <v>0.25</v>
      </c>
      <c r="N172" s="284">
        <f t="shared" si="58"/>
        <v>629.54999999999995</v>
      </c>
      <c r="P172" s="230"/>
    </row>
    <row r="173" spans="1:16" s="227" customFormat="1">
      <c r="A173" s="231" t="s">
        <v>604</v>
      </c>
      <c r="B173" s="232">
        <v>86910</v>
      </c>
      <c r="C173" s="232" t="s">
        <v>28</v>
      </c>
      <c r="D173" s="258" t="s">
        <v>308</v>
      </c>
      <c r="E173" s="288" t="s">
        <v>209</v>
      </c>
      <c r="F173" s="289">
        <v>1</v>
      </c>
      <c r="G173" s="372">
        <v>2.23</v>
      </c>
      <c r="H173" s="372">
        <v>170.33</v>
      </c>
      <c r="I173" s="282">
        <f t="shared" si="54"/>
        <v>2.23</v>
      </c>
      <c r="J173" s="283">
        <f t="shared" si="55"/>
        <v>170.33</v>
      </c>
      <c r="K173" s="283">
        <f t="shared" si="56"/>
        <v>172.56</v>
      </c>
      <c r="L173" s="284">
        <f t="shared" si="57"/>
        <v>43.14</v>
      </c>
      <c r="M173" s="285">
        <v>0.25</v>
      </c>
      <c r="N173" s="284">
        <f t="shared" si="58"/>
        <v>215.7</v>
      </c>
      <c r="P173" s="230"/>
    </row>
    <row r="174" spans="1:16" s="227" customFormat="1">
      <c r="A174" s="231" t="s">
        <v>605</v>
      </c>
      <c r="B174" s="232">
        <v>86913</v>
      </c>
      <c r="C174" s="232" t="s">
        <v>28</v>
      </c>
      <c r="D174" s="258" t="s">
        <v>309</v>
      </c>
      <c r="E174" s="288" t="s">
        <v>209</v>
      </c>
      <c r="F174" s="289">
        <v>3</v>
      </c>
      <c r="G174" s="372">
        <v>2.92</v>
      </c>
      <c r="H174" s="372">
        <v>69.040000000000006</v>
      </c>
      <c r="I174" s="282">
        <f t="shared" si="54"/>
        <v>8.76</v>
      </c>
      <c r="J174" s="283">
        <f t="shared" si="55"/>
        <v>207.12</v>
      </c>
      <c r="K174" s="283">
        <f t="shared" si="56"/>
        <v>215.88</v>
      </c>
      <c r="L174" s="284">
        <f t="shared" si="57"/>
        <v>53.97</v>
      </c>
      <c r="M174" s="285">
        <v>0.25</v>
      </c>
      <c r="N174" s="284">
        <f t="shared" si="58"/>
        <v>269.85000000000002</v>
      </c>
      <c r="P174" s="230"/>
    </row>
    <row r="175" spans="1:16" s="227" customFormat="1">
      <c r="A175" s="231"/>
      <c r="B175" s="232"/>
      <c r="C175" s="232"/>
      <c r="D175" s="258"/>
      <c r="E175" s="288"/>
      <c r="F175" s="289"/>
      <c r="G175" s="372"/>
      <c r="H175" s="372"/>
      <c r="I175" s="282"/>
      <c r="J175" s="283"/>
      <c r="K175" s="283"/>
      <c r="L175" s="284"/>
      <c r="M175" s="285"/>
      <c r="N175" s="284"/>
      <c r="P175" s="230"/>
    </row>
    <row r="176" spans="1:16" s="227" customFormat="1">
      <c r="A176" s="231"/>
      <c r="B176" s="232"/>
      <c r="C176" s="232"/>
      <c r="D176" s="141" t="s">
        <v>33</v>
      </c>
      <c r="E176" s="288"/>
      <c r="F176" s="289"/>
      <c r="G176" s="372"/>
      <c r="H176" s="372"/>
      <c r="I176" s="290">
        <f>SUM(I162:I175)</f>
        <v>1997.6450000000002</v>
      </c>
      <c r="J176" s="291">
        <f>SUM(J162:J175)</f>
        <v>26130.034999999996</v>
      </c>
      <c r="K176" s="291">
        <f>SUM(K162:K175)</f>
        <v>28127.68</v>
      </c>
      <c r="L176" s="292">
        <f>SUM(L162:L175)</f>
        <v>7031.92</v>
      </c>
      <c r="M176" s="293"/>
      <c r="N176" s="292">
        <f>SUM(N162:N175)</f>
        <v>35159.599999999999</v>
      </c>
      <c r="P176" s="230"/>
    </row>
    <row r="177" spans="1:16" s="227" customFormat="1">
      <c r="A177" s="231"/>
      <c r="B177" s="232"/>
      <c r="C177" s="232"/>
      <c r="D177" s="258"/>
      <c r="E177" s="288"/>
      <c r="F177" s="289"/>
      <c r="G177" s="372"/>
      <c r="H177" s="372"/>
      <c r="I177" s="282"/>
      <c r="J177" s="283"/>
      <c r="K177" s="283"/>
      <c r="L177" s="284"/>
      <c r="M177" s="285"/>
      <c r="N177" s="284"/>
      <c r="P177" s="230"/>
    </row>
    <row r="178" spans="1:16" s="390" customFormat="1">
      <c r="A178" s="383">
        <v>16</v>
      </c>
      <c r="B178" s="384"/>
      <c r="C178" s="384"/>
      <c r="D178" s="385" t="s">
        <v>310</v>
      </c>
      <c r="E178" s="386"/>
      <c r="F178" s="387"/>
      <c r="G178" s="388"/>
      <c r="H178" s="388"/>
      <c r="I178" s="392"/>
      <c r="J178" s="393"/>
      <c r="K178" s="393"/>
      <c r="L178" s="394"/>
      <c r="M178" s="395"/>
      <c r="N178" s="394"/>
      <c r="P178" s="391"/>
    </row>
    <row r="179" spans="1:16" s="227" customFormat="1">
      <c r="A179" s="231" t="s">
        <v>374</v>
      </c>
      <c r="B179" s="232">
        <v>88485</v>
      </c>
      <c r="C179" s="232" t="s">
        <v>28</v>
      </c>
      <c r="D179" s="258" t="s">
        <v>313</v>
      </c>
      <c r="E179" s="288" t="s">
        <v>35</v>
      </c>
      <c r="F179" s="289">
        <v>2986</v>
      </c>
      <c r="G179" s="372">
        <v>0.76</v>
      </c>
      <c r="H179" s="372">
        <v>1.27</v>
      </c>
      <c r="I179" s="282">
        <f t="shared" ref="I179:I185" si="74">G179*F179</f>
        <v>2269.36</v>
      </c>
      <c r="J179" s="283">
        <f t="shared" ref="J179:J185" si="75">F179*H179</f>
        <v>3792.2200000000003</v>
      </c>
      <c r="K179" s="283">
        <f t="shared" ref="K179:K185" si="76">SUM(I179:J179)</f>
        <v>6061.58</v>
      </c>
      <c r="L179" s="284">
        <f t="shared" ref="L179:L185" si="77">K179*M179</f>
        <v>1515.395</v>
      </c>
      <c r="M179" s="285">
        <v>0.25</v>
      </c>
      <c r="N179" s="284">
        <f t="shared" ref="N179:N185" si="78">K179+L179</f>
        <v>7576.9750000000004</v>
      </c>
      <c r="P179" s="230"/>
    </row>
    <row r="180" spans="1:16" s="227" customFormat="1">
      <c r="A180" s="231" t="s">
        <v>391</v>
      </c>
      <c r="B180" s="232">
        <v>95622</v>
      </c>
      <c r="C180" s="232" t="s">
        <v>28</v>
      </c>
      <c r="D180" s="258" t="s">
        <v>314</v>
      </c>
      <c r="E180" s="288" t="s">
        <v>35</v>
      </c>
      <c r="F180" s="289">
        <v>2986</v>
      </c>
      <c r="G180" s="372">
        <v>5.67</v>
      </c>
      <c r="H180" s="372">
        <v>7.61</v>
      </c>
      <c r="I180" s="282">
        <f t="shared" si="74"/>
        <v>16930.62</v>
      </c>
      <c r="J180" s="283">
        <f t="shared" si="75"/>
        <v>22723.460000000003</v>
      </c>
      <c r="K180" s="283">
        <f t="shared" si="76"/>
        <v>39654.080000000002</v>
      </c>
      <c r="L180" s="284">
        <f t="shared" si="77"/>
        <v>9913.52</v>
      </c>
      <c r="M180" s="285">
        <v>0.25</v>
      </c>
      <c r="N180" s="284">
        <f t="shared" si="78"/>
        <v>49567.600000000006</v>
      </c>
      <c r="P180" s="230"/>
    </row>
    <row r="181" spans="1:16" s="227" customFormat="1">
      <c r="A181" s="231" t="s">
        <v>519</v>
      </c>
      <c r="B181" s="232">
        <v>102197</v>
      </c>
      <c r="C181" s="232" t="s">
        <v>28</v>
      </c>
      <c r="D181" s="258" t="s">
        <v>315</v>
      </c>
      <c r="E181" s="288" t="s">
        <v>35</v>
      </c>
      <c r="F181" s="289">
        <v>141.6</v>
      </c>
      <c r="G181" s="372">
        <v>4.29</v>
      </c>
      <c r="H181" s="372">
        <v>14.42</v>
      </c>
      <c r="I181" s="282">
        <f t="shared" si="74"/>
        <v>607.46399999999994</v>
      </c>
      <c r="J181" s="283">
        <f t="shared" si="75"/>
        <v>2041.8719999999998</v>
      </c>
      <c r="K181" s="283">
        <f t="shared" si="76"/>
        <v>2649.3359999999998</v>
      </c>
      <c r="L181" s="284">
        <f t="shared" si="77"/>
        <v>662.33399999999995</v>
      </c>
      <c r="M181" s="285">
        <v>0.25</v>
      </c>
      <c r="N181" s="284">
        <f t="shared" si="78"/>
        <v>3311.6699999999996</v>
      </c>
      <c r="P181" s="230"/>
    </row>
    <row r="182" spans="1:16" s="227" customFormat="1">
      <c r="A182" s="231" t="s">
        <v>520</v>
      </c>
      <c r="B182" s="232">
        <v>102219</v>
      </c>
      <c r="C182" s="232" t="s">
        <v>28</v>
      </c>
      <c r="D182" s="258" t="s">
        <v>316</v>
      </c>
      <c r="E182" s="288" t="s">
        <v>35</v>
      </c>
      <c r="F182" s="289">
        <v>141.6</v>
      </c>
      <c r="G182" s="372">
        <v>5.83</v>
      </c>
      <c r="H182" s="372">
        <v>6.92</v>
      </c>
      <c r="I182" s="282">
        <f t="shared" si="74"/>
        <v>825.52800000000002</v>
      </c>
      <c r="J182" s="283">
        <f t="shared" si="75"/>
        <v>979.87199999999996</v>
      </c>
      <c r="K182" s="283">
        <f t="shared" si="76"/>
        <v>1805.4</v>
      </c>
      <c r="L182" s="284">
        <f t="shared" si="77"/>
        <v>451.35</v>
      </c>
      <c r="M182" s="285">
        <v>0.25</v>
      </c>
      <c r="N182" s="284">
        <f t="shared" si="78"/>
        <v>2256.75</v>
      </c>
      <c r="P182" s="230"/>
    </row>
    <row r="183" spans="1:16" s="227" customFormat="1">
      <c r="A183" s="231" t="s">
        <v>521</v>
      </c>
      <c r="B183" s="232">
        <v>100743</v>
      </c>
      <c r="C183" s="232" t="s">
        <v>28</v>
      </c>
      <c r="D183" s="258" t="s">
        <v>339</v>
      </c>
      <c r="E183" s="288" t="s">
        <v>35</v>
      </c>
      <c r="F183" s="289">
        <v>186</v>
      </c>
      <c r="G183" s="372">
        <v>0.96</v>
      </c>
      <c r="H183" s="372">
        <v>7.77</v>
      </c>
      <c r="I183" s="282">
        <f t="shared" si="74"/>
        <v>178.56</v>
      </c>
      <c r="J183" s="283">
        <f t="shared" si="75"/>
        <v>1445.22</v>
      </c>
      <c r="K183" s="283">
        <f t="shared" si="76"/>
        <v>1623.78</v>
      </c>
      <c r="L183" s="284">
        <f t="shared" si="77"/>
        <v>405.94499999999999</v>
      </c>
      <c r="M183" s="285">
        <v>0.25</v>
      </c>
      <c r="N183" s="284">
        <f t="shared" si="78"/>
        <v>2029.7249999999999</v>
      </c>
      <c r="P183" s="230"/>
    </row>
    <row r="184" spans="1:16" s="227" customFormat="1">
      <c r="A184" s="231" t="s">
        <v>522</v>
      </c>
      <c r="B184" s="232">
        <v>100719</v>
      </c>
      <c r="C184" s="232" t="s">
        <v>28</v>
      </c>
      <c r="D184" s="258" t="s">
        <v>317</v>
      </c>
      <c r="E184" s="288" t="s">
        <v>35</v>
      </c>
      <c r="F184" s="289">
        <v>186</v>
      </c>
      <c r="G184" s="372">
        <v>0.96</v>
      </c>
      <c r="H184" s="372">
        <v>8.1</v>
      </c>
      <c r="I184" s="282">
        <f t="shared" si="74"/>
        <v>178.56</v>
      </c>
      <c r="J184" s="283">
        <f t="shared" si="75"/>
        <v>1506.6</v>
      </c>
      <c r="K184" s="283">
        <f t="shared" si="76"/>
        <v>1685.1599999999999</v>
      </c>
      <c r="L184" s="284">
        <f t="shared" si="77"/>
        <v>421.28999999999996</v>
      </c>
      <c r="M184" s="285">
        <v>0.25</v>
      </c>
      <c r="N184" s="284">
        <f t="shared" si="78"/>
        <v>2106.4499999999998</v>
      </c>
      <c r="P184" s="230"/>
    </row>
    <row r="185" spans="1:16" s="227" customFormat="1">
      <c r="A185" s="231" t="s">
        <v>523</v>
      </c>
      <c r="B185" s="232">
        <v>88494</v>
      </c>
      <c r="C185" s="232" t="s">
        <v>28</v>
      </c>
      <c r="D185" s="258" t="s">
        <v>318</v>
      </c>
      <c r="E185" s="288" t="s">
        <v>35</v>
      </c>
      <c r="F185" s="289">
        <v>220.5</v>
      </c>
      <c r="G185" s="372">
        <v>9.99</v>
      </c>
      <c r="H185" s="372">
        <v>6.4</v>
      </c>
      <c r="I185" s="282">
        <f t="shared" si="74"/>
        <v>2202.7950000000001</v>
      </c>
      <c r="J185" s="283">
        <f t="shared" si="75"/>
        <v>1411.2</v>
      </c>
      <c r="K185" s="283">
        <f t="shared" si="76"/>
        <v>3613.9949999999999</v>
      </c>
      <c r="L185" s="284">
        <f t="shared" si="77"/>
        <v>903.49874999999997</v>
      </c>
      <c r="M185" s="285">
        <v>0.25</v>
      </c>
      <c r="N185" s="284">
        <f t="shared" si="78"/>
        <v>4517.4937499999996</v>
      </c>
      <c r="P185" s="230"/>
    </row>
    <row r="186" spans="1:16" s="227" customFormat="1">
      <c r="A186" s="231"/>
      <c r="B186" s="232"/>
      <c r="C186" s="232"/>
      <c r="D186" s="258"/>
      <c r="E186" s="288"/>
      <c r="F186" s="289"/>
      <c r="G186" s="372"/>
      <c r="H186" s="372"/>
      <c r="I186" s="282"/>
      <c r="J186" s="283"/>
      <c r="K186" s="283"/>
      <c r="L186" s="284"/>
      <c r="M186" s="285"/>
      <c r="N186" s="284"/>
      <c r="P186" s="230"/>
    </row>
    <row r="187" spans="1:16" s="227" customFormat="1">
      <c r="A187" s="231"/>
      <c r="B187" s="232"/>
      <c r="C187" s="232"/>
      <c r="D187" s="141" t="s">
        <v>33</v>
      </c>
      <c r="E187" s="288"/>
      <c r="F187" s="289"/>
      <c r="G187" s="372"/>
      <c r="H187" s="372"/>
      <c r="I187" s="290">
        <f>SUM(I179:I186)</f>
        <v>23192.887000000002</v>
      </c>
      <c r="J187" s="291">
        <f>SUM(J179:J186)</f>
        <v>33900.444000000003</v>
      </c>
      <c r="K187" s="291">
        <f>SUM(K179:K186)</f>
        <v>57093.331000000013</v>
      </c>
      <c r="L187" s="292">
        <f>SUM(L179:L186)</f>
        <v>14273.332750000003</v>
      </c>
      <c r="M187" s="293"/>
      <c r="N187" s="292">
        <f>SUM(N179:N186)</f>
        <v>71366.663749999992</v>
      </c>
      <c r="P187" s="230"/>
    </row>
    <row r="188" spans="1:16" s="227" customFormat="1">
      <c r="A188" s="231"/>
      <c r="B188" s="232"/>
      <c r="C188" s="232"/>
      <c r="D188" s="258"/>
      <c r="E188" s="288"/>
      <c r="F188" s="289"/>
      <c r="G188" s="372"/>
      <c r="H188" s="372"/>
      <c r="I188" s="282"/>
      <c r="J188" s="283"/>
      <c r="K188" s="283"/>
      <c r="L188" s="284"/>
      <c r="M188" s="285"/>
      <c r="N188" s="284"/>
      <c r="P188" s="230"/>
    </row>
    <row r="189" spans="1:16" s="390" customFormat="1">
      <c r="A189" s="383">
        <v>17</v>
      </c>
      <c r="B189" s="384"/>
      <c r="C189" s="384"/>
      <c r="D189" s="385" t="s">
        <v>327</v>
      </c>
      <c r="E189" s="386"/>
      <c r="F189" s="387"/>
      <c r="G189" s="388"/>
      <c r="H189" s="388"/>
      <c r="I189" s="392"/>
      <c r="J189" s="393"/>
      <c r="K189" s="393"/>
      <c r="L189" s="394"/>
      <c r="M189" s="395"/>
      <c r="N189" s="394"/>
      <c r="P189" s="391"/>
    </row>
    <row r="190" spans="1:16" s="227" customFormat="1">
      <c r="A190" s="231" t="s">
        <v>408</v>
      </c>
      <c r="B190" s="232">
        <v>99839</v>
      </c>
      <c r="C190" s="232" t="s">
        <v>28</v>
      </c>
      <c r="D190" s="258" t="s">
        <v>330</v>
      </c>
      <c r="E190" s="288" t="s">
        <v>41</v>
      </c>
      <c r="F190" s="289">
        <v>34.9</v>
      </c>
      <c r="G190" s="372">
        <v>142.74</v>
      </c>
      <c r="H190" s="372">
        <v>333.88</v>
      </c>
      <c r="I190" s="282">
        <f t="shared" ref="I190" si="79">G190*F190</f>
        <v>4981.6260000000002</v>
      </c>
      <c r="J190" s="283">
        <f t="shared" ref="J190" si="80">F190*H190</f>
        <v>11652.412</v>
      </c>
      <c r="K190" s="283">
        <f t="shared" ref="K190" si="81">SUM(I190:J190)</f>
        <v>16634.038</v>
      </c>
      <c r="L190" s="284">
        <f t="shared" ref="L190:L192" si="82">K190*M190</f>
        <v>4158.5095000000001</v>
      </c>
      <c r="M190" s="285">
        <v>0.25</v>
      </c>
      <c r="N190" s="284">
        <f t="shared" ref="N190" si="83">K190+L190</f>
        <v>20792.547500000001</v>
      </c>
      <c r="P190" s="230"/>
    </row>
    <row r="191" spans="1:16" s="227" customFormat="1">
      <c r="A191" s="231" t="s">
        <v>418</v>
      </c>
      <c r="B191" s="232">
        <v>99857</v>
      </c>
      <c r="C191" s="232" t="s">
        <v>28</v>
      </c>
      <c r="D191" s="258" t="s">
        <v>329</v>
      </c>
      <c r="E191" s="288" t="s">
        <v>41</v>
      </c>
      <c r="F191" s="289">
        <v>9.4</v>
      </c>
      <c r="G191" s="372">
        <v>32.85</v>
      </c>
      <c r="H191" s="372">
        <v>41.92</v>
      </c>
      <c r="I191" s="282">
        <f t="shared" ref="I191" si="84">G191*F191</f>
        <v>308.79000000000002</v>
      </c>
      <c r="J191" s="283">
        <f t="shared" ref="J191" si="85">F191*H191</f>
        <v>394.04800000000006</v>
      </c>
      <c r="K191" s="283">
        <f t="shared" ref="K191" si="86">SUM(I191:J191)</f>
        <v>702.83800000000008</v>
      </c>
      <c r="L191" s="284">
        <f t="shared" si="82"/>
        <v>175.70950000000002</v>
      </c>
      <c r="M191" s="285">
        <v>0.25</v>
      </c>
      <c r="N191" s="284">
        <f t="shared" ref="N191" si="87">K191+L191</f>
        <v>878.54750000000013</v>
      </c>
      <c r="P191" s="230"/>
    </row>
    <row r="192" spans="1:16" s="227" customFormat="1">
      <c r="A192" s="231" t="s">
        <v>419</v>
      </c>
      <c r="B192" s="232">
        <v>7</v>
      </c>
      <c r="C192" s="232" t="s">
        <v>470</v>
      </c>
      <c r="D192" s="258" t="s">
        <v>454</v>
      </c>
      <c r="E192" s="235" t="s">
        <v>209</v>
      </c>
      <c r="F192" s="234">
        <v>1</v>
      </c>
      <c r="G192" s="376"/>
      <c r="H192" s="376">
        <v>20000</v>
      </c>
      <c r="I192" s="244">
        <f t="shared" ref="I192" si="88">G192*F192</f>
        <v>0</v>
      </c>
      <c r="J192" s="245">
        <f t="shared" ref="J192" si="89">F192*H192</f>
        <v>20000</v>
      </c>
      <c r="K192" s="245">
        <f t="shared" ref="K192" si="90">SUM(I192:J192)</f>
        <v>20000</v>
      </c>
      <c r="L192" s="236">
        <f t="shared" si="82"/>
        <v>5000</v>
      </c>
      <c r="M192" s="237">
        <v>0.25</v>
      </c>
      <c r="N192" s="236">
        <f t="shared" ref="N192" si="91">K192+L192</f>
        <v>25000</v>
      </c>
      <c r="P192" s="230"/>
    </row>
    <row r="193" spans="1:16" s="227" customFormat="1">
      <c r="A193" s="231"/>
      <c r="B193" s="232"/>
      <c r="C193" s="232"/>
      <c r="D193" s="258"/>
      <c r="E193" s="288"/>
      <c r="F193" s="289"/>
      <c r="G193" s="372"/>
      <c r="H193" s="372"/>
      <c r="I193" s="282"/>
      <c r="J193" s="283"/>
      <c r="K193" s="283"/>
      <c r="L193" s="284"/>
      <c r="M193" s="285"/>
      <c r="N193" s="284"/>
      <c r="P193" s="230"/>
    </row>
    <row r="194" spans="1:16" s="227" customFormat="1">
      <c r="A194" s="231"/>
      <c r="B194" s="232"/>
      <c r="C194" s="232"/>
      <c r="D194" s="141" t="s">
        <v>33</v>
      </c>
      <c r="E194" s="288"/>
      <c r="F194" s="289"/>
      <c r="G194" s="372"/>
      <c r="H194" s="372"/>
      <c r="I194" s="290">
        <f>SUM(I190:I193)</f>
        <v>5290.4160000000002</v>
      </c>
      <c r="J194" s="291">
        <f>SUM(J190:J193)</f>
        <v>32046.46</v>
      </c>
      <c r="K194" s="291">
        <f>SUM(K190:K193)</f>
        <v>37336.876000000004</v>
      </c>
      <c r="L194" s="292">
        <f>SUM(L190:L193)</f>
        <v>9334.219000000001</v>
      </c>
      <c r="M194" s="293"/>
      <c r="N194" s="292">
        <f>SUM(N190:N193)</f>
        <v>46671.095000000001</v>
      </c>
      <c r="P194" s="230"/>
    </row>
    <row r="195" spans="1:16" s="227" customFormat="1">
      <c r="A195" s="231"/>
      <c r="B195" s="232"/>
      <c r="C195" s="232"/>
      <c r="D195" s="258"/>
      <c r="E195" s="288"/>
      <c r="F195" s="289"/>
      <c r="G195" s="372"/>
      <c r="H195" s="372"/>
      <c r="I195" s="290"/>
      <c r="J195" s="291"/>
      <c r="K195" s="291"/>
      <c r="L195" s="292"/>
      <c r="M195" s="293"/>
      <c r="N195" s="292"/>
      <c r="P195" s="230"/>
    </row>
    <row r="196" spans="1:16" s="390" customFormat="1">
      <c r="A196" s="396">
        <v>18</v>
      </c>
      <c r="B196" s="384"/>
      <c r="C196" s="384"/>
      <c r="D196" s="385" t="s">
        <v>333</v>
      </c>
      <c r="E196" s="386"/>
      <c r="F196" s="387"/>
      <c r="G196" s="388"/>
      <c r="H196" s="388"/>
      <c r="I196" s="392"/>
      <c r="J196" s="393"/>
      <c r="K196" s="393"/>
      <c r="L196" s="394"/>
      <c r="M196" s="395"/>
      <c r="N196" s="394"/>
      <c r="P196" s="391"/>
    </row>
    <row r="197" spans="1:16" s="227" customFormat="1">
      <c r="A197" s="231" t="s">
        <v>421</v>
      </c>
      <c r="B197" s="232">
        <v>8</v>
      </c>
      <c r="C197" s="232" t="s">
        <v>470</v>
      </c>
      <c r="D197" s="258" t="s">
        <v>334</v>
      </c>
      <c r="E197" s="288" t="s">
        <v>209</v>
      </c>
      <c r="F197" s="289">
        <v>1</v>
      </c>
      <c r="G197" s="372">
        <v>0</v>
      </c>
      <c r="H197" s="372">
        <v>70000</v>
      </c>
      <c r="I197" s="282">
        <f t="shared" ref="I197" si="92">G197*F197</f>
        <v>0</v>
      </c>
      <c r="J197" s="283">
        <f t="shared" ref="J197" si="93">F197*H197</f>
        <v>70000</v>
      </c>
      <c r="K197" s="283">
        <f t="shared" ref="K197" si="94">SUM(I197:J197)</f>
        <v>70000</v>
      </c>
      <c r="L197" s="284">
        <f t="shared" ref="L197" si="95">K197*M197</f>
        <v>11907</v>
      </c>
      <c r="M197" s="285">
        <v>0.1701</v>
      </c>
      <c r="N197" s="284">
        <f t="shared" ref="N197" si="96">K197+L197</f>
        <v>81907</v>
      </c>
      <c r="P197" s="230"/>
    </row>
    <row r="198" spans="1:16" s="227" customFormat="1">
      <c r="A198" s="231"/>
      <c r="B198" s="232"/>
      <c r="C198" s="232"/>
      <c r="D198" s="258"/>
      <c r="E198" s="288"/>
      <c r="F198" s="289"/>
      <c r="G198" s="372"/>
      <c r="H198" s="372"/>
      <c r="I198" s="282"/>
      <c r="J198" s="283"/>
      <c r="K198" s="283"/>
      <c r="L198" s="284"/>
      <c r="M198" s="285"/>
      <c r="N198" s="284"/>
      <c r="P198" s="230"/>
    </row>
    <row r="199" spans="1:16" s="227" customFormat="1">
      <c r="A199" s="231"/>
      <c r="B199" s="232"/>
      <c r="C199" s="232"/>
      <c r="D199" s="141" t="s">
        <v>33</v>
      </c>
      <c r="E199" s="288"/>
      <c r="F199" s="289"/>
      <c r="G199" s="372"/>
      <c r="H199" s="372"/>
      <c r="I199" s="282"/>
      <c r="J199" s="291">
        <f>SUM(J197:J198)</f>
        <v>70000</v>
      </c>
      <c r="K199" s="291">
        <f>SUM(K197:K198)</f>
        <v>70000</v>
      </c>
      <c r="L199" s="292">
        <f>SUM(L197:L198)</f>
        <v>11907</v>
      </c>
      <c r="M199" s="293"/>
      <c r="N199" s="292">
        <f>SUM(N197:N198)</f>
        <v>81907</v>
      </c>
      <c r="P199" s="230"/>
    </row>
    <row r="200" spans="1:16" s="227" customFormat="1">
      <c r="A200" s="231"/>
      <c r="B200" s="232"/>
      <c r="C200" s="232"/>
      <c r="D200" s="258"/>
      <c r="E200" s="288"/>
      <c r="F200" s="289"/>
      <c r="G200" s="372"/>
      <c r="H200" s="372"/>
      <c r="I200" s="282"/>
      <c r="J200" s="283"/>
      <c r="K200" s="283"/>
      <c r="L200" s="284"/>
      <c r="M200" s="285"/>
      <c r="N200" s="284"/>
      <c r="P200" s="230"/>
    </row>
    <row r="201" spans="1:16" s="390" customFormat="1">
      <c r="A201" s="383">
        <v>19</v>
      </c>
      <c r="B201" s="384"/>
      <c r="C201" s="384"/>
      <c r="D201" s="385" t="s">
        <v>340</v>
      </c>
      <c r="E201" s="386"/>
      <c r="F201" s="387"/>
      <c r="G201" s="388"/>
      <c r="H201" s="388"/>
      <c r="I201" s="392"/>
      <c r="J201" s="393"/>
      <c r="K201" s="393"/>
      <c r="L201" s="394"/>
      <c r="M201" s="395"/>
      <c r="N201" s="394"/>
      <c r="P201" s="391"/>
    </row>
    <row r="202" spans="1:16" s="227" customFormat="1">
      <c r="A202" s="231" t="s">
        <v>524</v>
      </c>
      <c r="B202" s="232">
        <v>91926</v>
      </c>
      <c r="C202" s="232" t="s">
        <v>28</v>
      </c>
      <c r="D202" s="258" t="s">
        <v>341</v>
      </c>
      <c r="E202" s="288" t="s">
        <v>41</v>
      </c>
      <c r="F202" s="289">
        <v>4200</v>
      </c>
      <c r="G202" s="372">
        <v>0.8</v>
      </c>
      <c r="H202" s="372">
        <v>3</v>
      </c>
      <c r="I202" s="282">
        <f t="shared" ref="I202" si="97">G202*F202</f>
        <v>3360</v>
      </c>
      <c r="J202" s="283">
        <f t="shared" ref="J202" si="98">F202*H202</f>
        <v>12600</v>
      </c>
      <c r="K202" s="283">
        <f t="shared" ref="K202" si="99">SUM(I202:J202)</f>
        <v>15960</v>
      </c>
      <c r="L202" s="284">
        <f t="shared" ref="L202:L223" si="100">K202*M202</f>
        <v>3990</v>
      </c>
      <c r="M202" s="285">
        <v>0.25</v>
      </c>
      <c r="N202" s="284">
        <f t="shared" ref="N202" si="101">K202+L202</f>
        <v>19950</v>
      </c>
      <c r="P202" s="230"/>
    </row>
    <row r="203" spans="1:16" s="227" customFormat="1">
      <c r="A203" s="231" t="s">
        <v>525</v>
      </c>
      <c r="B203" s="232">
        <v>91928</v>
      </c>
      <c r="C203" s="232" t="s">
        <v>28</v>
      </c>
      <c r="D203" s="258" t="s">
        <v>342</v>
      </c>
      <c r="E203" s="288" t="s">
        <v>41</v>
      </c>
      <c r="F203" s="289">
        <v>200</v>
      </c>
      <c r="G203" s="372">
        <v>1.08</v>
      </c>
      <c r="H203" s="372">
        <v>5.22</v>
      </c>
      <c r="I203" s="282">
        <f t="shared" ref="I203" si="102">G203*F203</f>
        <v>216</v>
      </c>
      <c r="J203" s="283">
        <f t="shared" ref="J203" si="103">F203*H203</f>
        <v>1044</v>
      </c>
      <c r="K203" s="283">
        <f t="shared" ref="K203" si="104">SUM(I203:J203)</f>
        <v>1260</v>
      </c>
      <c r="L203" s="284">
        <f t="shared" si="100"/>
        <v>315</v>
      </c>
      <c r="M203" s="285">
        <v>0.25</v>
      </c>
      <c r="N203" s="284">
        <f t="shared" ref="N203" si="105">K203+L203</f>
        <v>1575</v>
      </c>
      <c r="P203" s="230"/>
    </row>
    <row r="204" spans="1:16" s="227" customFormat="1">
      <c r="A204" s="231" t="s">
        <v>526</v>
      </c>
      <c r="B204" s="232">
        <v>92984</v>
      </c>
      <c r="C204" s="232" t="s">
        <v>28</v>
      </c>
      <c r="D204" s="258" t="s">
        <v>343</v>
      </c>
      <c r="E204" s="288" t="s">
        <v>41</v>
      </c>
      <c r="F204" s="289">
        <v>60</v>
      </c>
      <c r="G204" s="372">
        <v>1.72</v>
      </c>
      <c r="H204" s="372">
        <v>25.79</v>
      </c>
      <c r="I204" s="282">
        <f t="shared" ref="I204:I209" si="106">G204*F204</f>
        <v>103.2</v>
      </c>
      <c r="J204" s="283">
        <f t="shared" ref="J204:J209" si="107">F204*H204</f>
        <v>1547.3999999999999</v>
      </c>
      <c r="K204" s="283">
        <f t="shared" ref="K204:K209" si="108">SUM(I204:J204)</f>
        <v>1650.6</v>
      </c>
      <c r="L204" s="284">
        <f t="shared" si="100"/>
        <v>412.65</v>
      </c>
      <c r="M204" s="285">
        <v>0.25</v>
      </c>
      <c r="N204" s="284">
        <f t="shared" ref="N204:N209" si="109">K204+L204</f>
        <v>2063.25</v>
      </c>
      <c r="P204" s="230"/>
    </row>
    <row r="205" spans="1:16" s="227" customFormat="1">
      <c r="A205" s="231" t="s">
        <v>527</v>
      </c>
      <c r="B205" s="232">
        <v>92986</v>
      </c>
      <c r="C205" s="232" t="s">
        <v>28</v>
      </c>
      <c r="D205" s="258" t="s">
        <v>344</v>
      </c>
      <c r="E205" s="288" t="s">
        <v>41</v>
      </c>
      <c r="F205" s="289">
        <v>90</v>
      </c>
      <c r="G205" s="372">
        <v>1.98</v>
      </c>
      <c r="H205" s="372">
        <v>35.39</v>
      </c>
      <c r="I205" s="282">
        <f t="shared" si="106"/>
        <v>178.2</v>
      </c>
      <c r="J205" s="283">
        <f t="shared" si="107"/>
        <v>3185.1</v>
      </c>
      <c r="K205" s="283">
        <f t="shared" si="108"/>
        <v>3363.2999999999997</v>
      </c>
      <c r="L205" s="284">
        <f t="shared" si="100"/>
        <v>840.82499999999993</v>
      </c>
      <c r="M205" s="285">
        <v>0.25</v>
      </c>
      <c r="N205" s="284">
        <f t="shared" si="109"/>
        <v>4204.125</v>
      </c>
      <c r="P205" s="230"/>
    </row>
    <row r="206" spans="1:16" s="227" customFormat="1">
      <c r="A206" s="231" t="s">
        <v>528</v>
      </c>
      <c r="B206" s="232">
        <v>97881</v>
      </c>
      <c r="C206" s="232" t="s">
        <v>28</v>
      </c>
      <c r="D206" s="258" t="s">
        <v>345</v>
      </c>
      <c r="E206" s="288" t="s">
        <v>209</v>
      </c>
      <c r="F206" s="289">
        <v>4</v>
      </c>
      <c r="G206" s="372">
        <v>16.670000000000002</v>
      </c>
      <c r="H206" s="372">
        <v>94.62</v>
      </c>
      <c r="I206" s="282">
        <f t="shared" si="106"/>
        <v>66.680000000000007</v>
      </c>
      <c r="J206" s="283">
        <f t="shared" si="107"/>
        <v>378.48</v>
      </c>
      <c r="K206" s="283">
        <f t="shared" si="108"/>
        <v>445.16</v>
      </c>
      <c r="L206" s="284">
        <f t="shared" si="100"/>
        <v>111.29</v>
      </c>
      <c r="M206" s="285">
        <v>0.25</v>
      </c>
      <c r="N206" s="284">
        <f t="shared" si="109"/>
        <v>556.45000000000005</v>
      </c>
      <c r="P206" s="230"/>
    </row>
    <row r="207" spans="1:16" s="227" customFormat="1">
      <c r="A207" s="231" t="s">
        <v>529</v>
      </c>
      <c r="B207" s="232">
        <v>101879</v>
      </c>
      <c r="C207" s="232" t="s">
        <v>28</v>
      </c>
      <c r="D207" s="258" t="s">
        <v>348</v>
      </c>
      <c r="E207" s="288" t="s">
        <v>209</v>
      </c>
      <c r="F207" s="289">
        <v>1</v>
      </c>
      <c r="G207" s="372">
        <v>16.510000000000002</v>
      </c>
      <c r="H207" s="372">
        <v>746.06</v>
      </c>
      <c r="I207" s="282">
        <f t="shared" si="106"/>
        <v>16.510000000000002</v>
      </c>
      <c r="J207" s="283">
        <f t="shared" si="107"/>
        <v>746.06</v>
      </c>
      <c r="K207" s="283">
        <f t="shared" si="108"/>
        <v>762.56999999999994</v>
      </c>
      <c r="L207" s="284">
        <f t="shared" si="100"/>
        <v>190.64249999999998</v>
      </c>
      <c r="M207" s="285">
        <v>0.25</v>
      </c>
      <c r="N207" s="284">
        <f t="shared" si="109"/>
        <v>953.21249999999986</v>
      </c>
      <c r="P207" s="230"/>
    </row>
    <row r="208" spans="1:16" s="227" customFormat="1">
      <c r="A208" s="231" t="s">
        <v>530</v>
      </c>
      <c r="B208" s="232">
        <v>101890</v>
      </c>
      <c r="C208" s="232" t="s">
        <v>28</v>
      </c>
      <c r="D208" s="258" t="s">
        <v>347</v>
      </c>
      <c r="E208" s="288" t="s">
        <v>209</v>
      </c>
      <c r="F208" s="289">
        <v>21</v>
      </c>
      <c r="G208" s="372">
        <v>1.78</v>
      </c>
      <c r="H208" s="372">
        <v>13.61</v>
      </c>
      <c r="I208" s="282">
        <f t="shared" si="106"/>
        <v>37.380000000000003</v>
      </c>
      <c r="J208" s="283">
        <f t="shared" si="107"/>
        <v>285.81</v>
      </c>
      <c r="K208" s="283">
        <f t="shared" si="108"/>
        <v>323.19</v>
      </c>
      <c r="L208" s="284">
        <f t="shared" si="100"/>
        <v>80.797499999999999</v>
      </c>
      <c r="M208" s="285">
        <v>0.25</v>
      </c>
      <c r="N208" s="284">
        <f t="shared" si="109"/>
        <v>403.98750000000001</v>
      </c>
      <c r="P208" s="230"/>
    </row>
    <row r="209" spans="1:16" s="227" customFormat="1">
      <c r="A209" s="231" t="s">
        <v>531</v>
      </c>
      <c r="B209" s="232">
        <v>101894</v>
      </c>
      <c r="C209" s="232" t="s">
        <v>28</v>
      </c>
      <c r="D209" s="258" t="s">
        <v>346</v>
      </c>
      <c r="E209" s="288" t="s">
        <v>209</v>
      </c>
      <c r="F209" s="289">
        <v>1</v>
      </c>
      <c r="G209" s="372">
        <v>21.35</v>
      </c>
      <c r="H209" s="372">
        <v>125.74</v>
      </c>
      <c r="I209" s="282">
        <f t="shared" si="106"/>
        <v>21.35</v>
      </c>
      <c r="J209" s="283">
        <f t="shared" si="107"/>
        <v>125.74</v>
      </c>
      <c r="K209" s="283">
        <f t="shared" si="108"/>
        <v>147.09</v>
      </c>
      <c r="L209" s="284">
        <f t="shared" si="100"/>
        <v>36.772500000000001</v>
      </c>
      <c r="M209" s="285">
        <v>0.25</v>
      </c>
      <c r="N209" s="284">
        <f t="shared" si="109"/>
        <v>183.86250000000001</v>
      </c>
      <c r="P209" s="230"/>
    </row>
    <row r="210" spans="1:16" s="227" customFormat="1">
      <c r="A210" s="231" t="s">
        <v>532</v>
      </c>
      <c r="B210" s="232">
        <v>91953</v>
      </c>
      <c r="C210" s="232" t="s">
        <v>28</v>
      </c>
      <c r="D210" s="258" t="s">
        <v>349</v>
      </c>
      <c r="E210" s="288" t="s">
        <v>209</v>
      </c>
      <c r="F210" s="289">
        <v>36</v>
      </c>
      <c r="G210" s="372">
        <v>8.14</v>
      </c>
      <c r="H210" s="372">
        <v>14.56</v>
      </c>
      <c r="I210" s="282">
        <f t="shared" ref="I210:I214" si="110">G210*F210</f>
        <v>293.04000000000002</v>
      </c>
      <c r="J210" s="283">
        <f t="shared" ref="J210:J214" si="111">F210*H210</f>
        <v>524.16</v>
      </c>
      <c r="K210" s="283">
        <f t="shared" ref="K210:K214" si="112">SUM(I210:J210)</f>
        <v>817.2</v>
      </c>
      <c r="L210" s="284">
        <f t="shared" si="100"/>
        <v>204.3</v>
      </c>
      <c r="M210" s="285">
        <v>0.25</v>
      </c>
      <c r="N210" s="284">
        <f t="shared" ref="N210:N214" si="113">K210+L210</f>
        <v>1021.5</v>
      </c>
      <c r="P210" s="230"/>
    </row>
    <row r="211" spans="1:16" s="227" customFormat="1">
      <c r="A211" s="231" t="s">
        <v>533</v>
      </c>
      <c r="B211" s="232">
        <v>91967</v>
      </c>
      <c r="C211" s="232" t="s">
        <v>28</v>
      </c>
      <c r="D211" s="258" t="s">
        <v>350</v>
      </c>
      <c r="E211" s="288" t="s">
        <v>209</v>
      </c>
      <c r="F211" s="289">
        <v>2</v>
      </c>
      <c r="G211" s="372">
        <v>17.14</v>
      </c>
      <c r="H211" s="372">
        <v>32.14</v>
      </c>
      <c r="I211" s="282">
        <f t="shared" si="110"/>
        <v>34.28</v>
      </c>
      <c r="J211" s="283">
        <f t="shared" si="111"/>
        <v>64.28</v>
      </c>
      <c r="K211" s="283">
        <f t="shared" si="112"/>
        <v>98.56</v>
      </c>
      <c r="L211" s="284">
        <f t="shared" si="100"/>
        <v>24.64</v>
      </c>
      <c r="M211" s="285">
        <v>0.25</v>
      </c>
      <c r="N211" s="284">
        <f t="shared" si="113"/>
        <v>123.2</v>
      </c>
      <c r="P211" s="230"/>
    </row>
    <row r="212" spans="1:16" s="227" customFormat="1">
      <c r="A212" s="231" t="s">
        <v>534</v>
      </c>
      <c r="B212" s="232">
        <v>91992</v>
      </c>
      <c r="C212" s="232" t="s">
        <v>28</v>
      </c>
      <c r="D212" s="258" t="s">
        <v>351</v>
      </c>
      <c r="E212" s="288" t="s">
        <v>209</v>
      </c>
      <c r="F212" s="289">
        <v>35</v>
      </c>
      <c r="G212" s="372">
        <v>15.54</v>
      </c>
      <c r="H212" s="372">
        <v>17.920000000000002</v>
      </c>
      <c r="I212" s="282">
        <f t="shared" si="110"/>
        <v>543.9</v>
      </c>
      <c r="J212" s="283">
        <f t="shared" si="111"/>
        <v>627.20000000000005</v>
      </c>
      <c r="K212" s="283">
        <f t="shared" si="112"/>
        <v>1171.0999999999999</v>
      </c>
      <c r="L212" s="284">
        <f t="shared" si="100"/>
        <v>292.77499999999998</v>
      </c>
      <c r="M212" s="285">
        <v>0.25</v>
      </c>
      <c r="N212" s="284">
        <f t="shared" si="113"/>
        <v>1463.875</v>
      </c>
      <c r="P212" s="230"/>
    </row>
    <row r="213" spans="1:16" s="227" customFormat="1">
      <c r="A213" s="231" t="s">
        <v>535</v>
      </c>
      <c r="B213" s="232">
        <v>91996</v>
      </c>
      <c r="C213" s="232" t="s">
        <v>28</v>
      </c>
      <c r="D213" s="258" t="s">
        <v>352</v>
      </c>
      <c r="E213" s="288" t="s">
        <v>209</v>
      </c>
      <c r="F213" s="289">
        <v>4</v>
      </c>
      <c r="G213" s="372">
        <v>10.4</v>
      </c>
      <c r="H213" s="372">
        <v>16.309999999999999</v>
      </c>
      <c r="I213" s="282">
        <f t="shared" si="110"/>
        <v>41.6</v>
      </c>
      <c r="J213" s="283">
        <f t="shared" si="111"/>
        <v>65.239999999999995</v>
      </c>
      <c r="K213" s="283">
        <f t="shared" si="112"/>
        <v>106.84</v>
      </c>
      <c r="L213" s="284">
        <f t="shared" si="100"/>
        <v>26.71</v>
      </c>
      <c r="M213" s="285">
        <v>0.25</v>
      </c>
      <c r="N213" s="284">
        <f t="shared" si="113"/>
        <v>133.55000000000001</v>
      </c>
      <c r="P213" s="230"/>
    </row>
    <row r="214" spans="1:16" s="227" customFormat="1">
      <c r="A214" s="231" t="s">
        <v>536</v>
      </c>
      <c r="B214" s="232">
        <v>92000</v>
      </c>
      <c r="C214" s="232" t="s">
        <v>28</v>
      </c>
      <c r="D214" s="258" t="s">
        <v>353</v>
      </c>
      <c r="E214" s="288" t="s">
        <v>209</v>
      </c>
      <c r="F214" s="289">
        <v>76</v>
      </c>
      <c r="G214" s="372">
        <v>8.4</v>
      </c>
      <c r="H214" s="372">
        <v>15.68</v>
      </c>
      <c r="I214" s="282">
        <f t="shared" si="110"/>
        <v>638.4</v>
      </c>
      <c r="J214" s="283">
        <f t="shared" si="111"/>
        <v>1191.68</v>
      </c>
      <c r="K214" s="283">
        <f t="shared" si="112"/>
        <v>1830.08</v>
      </c>
      <c r="L214" s="284">
        <f t="shared" si="100"/>
        <v>457.52</v>
      </c>
      <c r="M214" s="285">
        <v>0.25</v>
      </c>
      <c r="N214" s="284">
        <f t="shared" si="113"/>
        <v>2287.6</v>
      </c>
      <c r="P214" s="230"/>
    </row>
    <row r="215" spans="1:16" s="227" customFormat="1">
      <c r="A215" s="231" t="s">
        <v>537</v>
      </c>
      <c r="B215" s="232">
        <v>92023</v>
      </c>
      <c r="C215" s="232" t="s">
        <v>28</v>
      </c>
      <c r="D215" s="258" t="s">
        <v>354</v>
      </c>
      <c r="E215" s="288" t="s">
        <v>209</v>
      </c>
      <c r="F215" s="289">
        <v>6</v>
      </c>
      <c r="G215" s="372">
        <v>14.88</v>
      </c>
      <c r="H215" s="372">
        <v>25.07</v>
      </c>
      <c r="I215" s="282">
        <f t="shared" ref="I215:I219" si="114">G215*F215</f>
        <v>89.28</v>
      </c>
      <c r="J215" s="283">
        <f t="shared" ref="J215:J219" si="115">F215*H215</f>
        <v>150.42000000000002</v>
      </c>
      <c r="K215" s="283">
        <f t="shared" ref="K215:K219" si="116">SUM(I215:J215)</f>
        <v>239.70000000000002</v>
      </c>
      <c r="L215" s="284">
        <f t="shared" si="100"/>
        <v>59.925000000000004</v>
      </c>
      <c r="M215" s="285">
        <v>0.25</v>
      </c>
      <c r="N215" s="284">
        <f t="shared" ref="N215:N219" si="117">K215+L215</f>
        <v>299.625</v>
      </c>
      <c r="P215" s="230"/>
    </row>
    <row r="216" spans="1:16" s="227" customFormat="1">
      <c r="A216" s="231" t="s">
        <v>538</v>
      </c>
      <c r="B216" s="296" t="s">
        <v>356</v>
      </c>
      <c r="C216" s="232" t="s">
        <v>39</v>
      </c>
      <c r="D216" s="258" t="s">
        <v>611</v>
      </c>
      <c r="E216" s="288" t="s">
        <v>209</v>
      </c>
      <c r="F216" s="289">
        <v>120</v>
      </c>
      <c r="G216" s="372">
        <v>53.25</v>
      </c>
      <c r="H216" s="372">
        <v>187.69</v>
      </c>
      <c r="I216" s="282">
        <f t="shared" si="114"/>
        <v>6390</v>
      </c>
      <c r="J216" s="283">
        <f t="shared" si="115"/>
        <v>22522.799999999999</v>
      </c>
      <c r="K216" s="283">
        <f t="shared" si="116"/>
        <v>28912.799999999999</v>
      </c>
      <c r="L216" s="284">
        <f t="shared" si="100"/>
        <v>7228.2</v>
      </c>
      <c r="M216" s="285">
        <v>0.25</v>
      </c>
      <c r="N216" s="284">
        <f t="shared" si="117"/>
        <v>36141</v>
      </c>
      <c r="P216" s="230"/>
    </row>
    <row r="217" spans="1:16" s="227" customFormat="1">
      <c r="A217" s="231" t="s">
        <v>539</v>
      </c>
      <c r="B217" s="296" t="s">
        <v>491</v>
      </c>
      <c r="C217" s="232" t="s">
        <v>470</v>
      </c>
      <c r="D217" s="258" t="s">
        <v>452</v>
      </c>
      <c r="E217" s="288" t="s">
        <v>209</v>
      </c>
      <c r="F217" s="289">
        <v>19</v>
      </c>
      <c r="G217" s="372">
        <v>9.7899999999999991</v>
      </c>
      <c r="H217" s="372">
        <v>100</v>
      </c>
      <c r="I217" s="282">
        <f t="shared" ref="I217" si="118">G217*F217</f>
        <v>186.01</v>
      </c>
      <c r="J217" s="283">
        <f t="shared" ref="J217" si="119">F217*H217</f>
        <v>1900</v>
      </c>
      <c r="K217" s="283">
        <f t="shared" ref="K217" si="120">SUM(I217:J217)</f>
        <v>2086.0100000000002</v>
      </c>
      <c r="L217" s="284">
        <f t="shared" ref="L217" si="121">K217*M217</f>
        <v>521.50250000000005</v>
      </c>
      <c r="M217" s="285">
        <v>0.25</v>
      </c>
      <c r="N217" s="284">
        <f t="shared" ref="N217" si="122">K217+L217</f>
        <v>2607.5125000000003</v>
      </c>
      <c r="P217" s="230"/>
    </row>
    <row r="218" spans="1:16" s="227" customFormat="1">
      <c r="A218" s="231" t="s">
        <v>540</v>
      </c>
      <c r="B218" s="232">
        <v>101508</v>
      </c>
      <c r="C218" s="232" t="s">
        <v>28</v>
      </c>
      <c r="D218" s="258" t="s">
        <v>610</v>
      </c>
      <c r="E218" s="288" t="s">
        <v>209</v>
      </c>
      <c r="F218" s="289">
        <v>1</v>
      </c>
      <c r="G218" s="372">
        <v>271.37</v>
      </c>
      <c r="H218" s="372">
        <v>1807.85</v>
      </c>
      <c r="I218" s="282">
        <f t="shared" si="114"/>
        <v>271.37</v>
      </c>
      <c r="J218" s="283">
        <f t="shared" si="115"/>
        <v>1807.85</v>
      </c>
      <c r="K218" s="283">
        <f t="shared" si="116"/>
        <v>2079.2199999999998</v>
      </c>
      <c r="L218" s="284">
        <f t="shared" si="100"/>
        <v>519.80499999999995</v>
      </c>
      <c r="M218" s="285">
        <v>0.25</v>
      </c>
      <c r="N218" s="284">
        <f t="shared" si="117"/>
        <v>2599.0249999999996</v>
      </c>
      <c r="P218" s="230"/>
    </row>
    <row r="219" spans="1:16" s="227" customFormat="1">
      <c r="A219" s="231" t="s">
        <v>541</v>
      </c>
      <c r="B219" s="232">
        <v>97607</v>
      </c>
      <c r="C219" s="232" t="s">
        <v>28</v>
      </c>
      <c r="D219" s="258" t="s">
        <v>612</v>
      </c>
      <c r="E219" s="288" t="s">
        <v>209</v>
      </c>
      <c r="F219" s="289">
        <v>14</v>
      </c>
      <c r="G219" s="372">
        <v>11.41</v>
      </c>
      <c r="H219" s="372">
        <v>88.6</v>
      </c>
      <c r="I219" s="282">
        <f t="shared" si="114"/>
        <v>159.74</v>
      </c>
      <c r="J219" s="283">
        <f t="shared" si="115"/>
        <v>1240.3999999999999</v>
      </c>
      <c r="K219" s="283">
        <f t="shared" si="116"/>
        <v>1400.1399999999999</v>
      </c>
      <c r="L219" s="284">
        <f t="shared" si="100"/>
        <v>350.03499999999997</v>
      </c>
      <c r="M219" s="285">
        <v>0.25</v>
      </c>
      <c r="N219" s="284">
        <f t="shared" si="117"/>
        <v>1750.1749999999997</v>
      </c>
      <c r="P219" s="230"/>
    </row>
    <row r="220" spans="1:16" s="227" customFormat="1">
      <c r="A220" s="231" t="s">
        <v>542</v>
      </c>
      <c r="B220" s="232">
        <v>96985</v>
      </c>
      <c r="C220" s="232" t="s">
        <v>28</v>
      </c>
      <c r="D220" s="258" t="s">
        <v>355</v>
      </c>
      <c r="E220" s="288" t="s">
        <v>209</v>
      </c>
      <c r="F220" s="289">
        <v>2</v>
      </c>
      <c r="G220" s="372">
        <v>6.89</v>
      </c>
      <c r="H220" s="372">
        <v>78.47</v>
      </c>
      <c r="I220" s="282">
        <f t="shared" ref="I220:I222" si="123">G220*F220</f>
        <v>13.78</v>
      </c>
      <c r="J220" s="283">
        <f t="shared" ref="J220:J222" si="124">F220*H220</f>
        <v>156.94</v>
      </c>
      <c r="K220" s="283">
        <f t="shared" ref="K220:K222" si="125">SUM(I220:J220)</f>
        <v>170.72</v>
      </c>
      <c r="L220" s="284">
        <f t="shared" si="100"/>
        <v>42.68</v>
      </c>
      <c r="M220" s="285">
        <v>0.25</v>
      </c>
      <c r="N220" s="284">
        <f t="shared" ref="N220:N222" si="126">K220+L220</f>
        <v>213.4</v>
      </c>
      <c r="P220" s="230"/>
    </row>
    <row r="221" spans="1:16" s="227" customFormat="1">
      <c r="A221" s="231" t="s">
        <v>543</v>
      </c>
      <c r="B221" s="232">
        <v>14497</v>
      </c>
      <c r="C221" s="232" t="s">
        <v>28</v>
      </c>
      <c r="D221" s="297" t="s">
        <v>357</v>
      </c>
      <c r="E221" s="288" t="s">
        <v>209</v>
      </c>
      <c r="F221" s="289">
        <v>1</v>
      </c>
      <c r="G221" s="372">
        <v>41.81</v>
      </c>
      <c r="H221" s="372">
        <v>344.9</v>
      </c>
      <c r="I221" s="282">
        <f t="shared" ref="I221" si="127">G221*F221</f>
        <v>41.81</v>
      </c>
      <c r="J221" s="283">
        <f t="shared" ref="J221" si="128">F221*H221</f>
        <v>344.9</v>
      </c>
      <c r="K221" s="283">
        <f t="shared" ref="K221" si="129">SUM(I221:J221)</f>
        <v>386.71</v>
      </c>
      <c r="L221" s="284">
        <f t="shared" si="100"/>
        <v>96.677499999999995</v>
      </c>
      <c r="M221" s="285">
        <v>0.25</v>
      </c>
      <c r="N221" s="284">
        <f t="shared" ref="N221" si="130">K221+L221</f>
        <v>483.38749999999999</v>
      </c>
      <c r="P221" s="230"/>
    </row>
    <row r="222" spans="1:16" s="227" customFormat="1">
      <c r="A222" s="231" t="s">
        <v>544</v>
      </c>
      <c r="B222" s="232">
        <v>91854</v>
      </c>
      <c r="C222" s="232" t="s">
        <v>28</v>
      </c>
      <c r="D222" s="258" t="s">
        <v>358</v>
      </c>
      <c r="E222" s="288" t="s">
        <v>41</v>
      </c>
      <c r="F222" s="289">
        <v>672</v>
      </c>
      <c r="G222" s="372">
        <v>3.96</v>
      </c>
      <c r="H222" s="372">
        <v>3.7</v>
      </c>
      <c r="I222" s="282">
        <f t="shared" si="123"/>
        <v>2661.12</v>
      </c>
      <c r="J222" s="283">
        <f t="shared" si="124"/>
        <v>2486.4</v>
      </c>
      <c r="K222" s="283">
        <f t="shared" si="125"/>
        <v>5147.5200000000004</v>
      </c>
      <c r="L222" s="284">
        <f t="shared" si="100"/>
        <v>1286.8800000000001</v>
      </c>
      <c r="M222" s="285">
        <v>0.25</v>
      </c>
      <c r="N222" s="284">
        <f t="shared" si="126"/>
        <v>6434.4000000000005</v>
      </c>
      <c r="P222" s="230"/>
    </row>
    <row r="223" spans="1:16" s="227" customFormat="1">
      <c r="A223" s="231" t="s">
        <v>545</v>
      </c>
      <c r="B223" s="232">
        <v>91856</v>
      </c>
      <c r="C223" s="232" t="s">
        <v>28</v>
      </c>
      <c r="D223" s="258" t="s">
        <v>359</v>
      </c>
      <c r="E223" s="288" t="s">
        <v>41</v>
      </c>
      <c r="F223" s="289">
        <v>150</v>
      </c>
      <c r="G223" s="372">
        <v>4.4800000000000004</v>
      </c>
      <c r="H223" s="372">
        <v>5.67</v>
      </c>
      <c r="I223" s="282">
        <f t="shared" ref="I223" si="131">G223*F223</f>
        <v>672.00000000000011</v>
      </c>
      <c r="J223" s="283">
        <f t="shared" ref="J223" si="132">F223*H223</f>
        <v>850.5</v>
      </c>
      <c r="K223" s="283">
        <f t="shared" ref="K223" si="133">SUM(I223:J223)</f>
        <v>1522.5</v>
      </c>
      <c r="L223" s="284">
        <f t="shared" si="100"/>
        <v>380.625</v>
      </c>
      <c r="M223" s="285">
        <v>0.25</v>
      </c>
      <c r="N223" s="284">
        <f t="shared" ref="N223" si="134">K223+L223</f>
        <v>1903.125</v>
      </c>
      <c r="P223" s="230"/>
    </row>
    <row r="224" spans="1:16" s="227" customFormat="1">
      <c r="A224" s="231" t="s">
        <v>546</v>
      </c>
      <c r="B224" s="232">
        <v>91873</v>
      </c>
      <c r="C224" s="232" t="s">
        <v>28</v>
      </c>
      <c r="D224" s="258" t="s">
        <v>360</v>
      </c>
      <c r="E224" s="288" t="s">
        <v>41</v>
      </c>
      <c r="F224" s="289">
        <v>30</v>
      </c>
      <c r="G224" s="372">
        <v>6.03</v>
      </c>
      <c r="H224" s="372">
        <v>11.77</v>
      </c>
      <c r="I224" s="282">
        <f t="shared" ref="I224" si="135">G224*F224</f>
        <v>180.9</v>
      </c>
      <c r="J224" s="283">
        <f t="shared" ref="J224" si="136">F224*H224</f>
        <v>353.09999999999997</v>
      </c>
      <c r="K224" s="283">
        <f t="shared" ref="K224" si="137">SUM(I224:J224)</f>
        <v>534</v>
      </c>
      <c r="L224" s="284">
        <f t="shared" ref="L224" si="138">K224*M224</f>
        <v>133.5</v>
      </c>
      <c r="M224" s="285">
        <v>0.25</v>
      </c>
      <c r="N224" s="284">
        <f t="shared" ref="N224" si="139">K224+L224</f>
        <v>667.5</v>
      </c>
      <c r="P224" s="230"/>
    </row>
    <row r="225" spans="1:16" s="227" customFormat="1">
      <c r="A225" s="231" t="s">
        <v>547</v>
      </c>
      <c r="B225" s="296" t="s">
        <v>399</v>
      </c>
      <c r="C225" s="232" t="s">
        <v>28</v>
      </c>
      <c r="D225" s="298" t="s">
        <v>400</v>
      </c>
      <c r="E225" s="288" t="s">
        <v>41</v>
      </c>
      <c r="F225" s="289">
        <v>1</v>
      </c>
      <c r="G225" s="372">
        <v>5.6</v>
      </c>
      <c r="H225" s="372">
        <v>46.45</v>
      </c>
      <c r="I225" s="282">
        <f t="shared" ref="I225" si="140">G225*F225</f>
        <v>5.6</v>
      </c>
      <c r="J225" s="283">
        <f t="shared" ref="J225" si="141">F225*H225</f>
        <v>46.45</v>
      </c>
      <c r="K225" s="283">
        <f t="shared" ref="K225" si="142">SUM(I225:J225)</f>
        <v>52.050000000000004</v>
      </c>
      <c r="L225" s="284">
        <f t="shared" ref="L225" si="143">K225*M225</f>
        <v>13.012500000000001</v>
      </c>
      <c r="M225" s="285">
        <v>0.25</v>
      </c>
      <c r="N225" s="284">
        <f t="shared" ref="N225" si="144">K225+L225</f>
        <v>65.0625</v>
      </c>
      <c r="P225" s="230"/>
    </row>
    <row r="226" spans="1:16" s="227" customFormat="1">
      <c r="A226" s="231" t="s">
        <v>615</v>
      </c>
      <c r="B226" s="296" t="s">
        <v>616</v>
      </c>
      <c r="C226" s="232" t="s">
        <v>39</v>
      </c>
      <c r="D226" s="298" t="s">
        <v>617</v>
      </c>
      <c r="E226" s="288" t="s">
        <v>209</v>
      </c>
      <c r="F226" s="289">
        <v>1</v>
      </c>
      <c r="G226" s="372"/>
      <c r="H226" s="372">
        <v>309.14</v>
      </c>
      <c r="I226" s="282">
        <f t="shared" ref="I226" si="145">G226*F226</f>
        <v>0</v>
      </c>
      <c r="J226" s="283">
        <f t="shared" ref="J226" si="146">F226*H226</f>
        <v>309.14</v>
      </c>
      <c r="K226" s="283">
        <f t="shared" ref="K226" si="147">SUM(I226:J226)</f>
        <v>309.14</v>
      </c>
      <c r="L226" s="284">
        <f t="shared" ref="L226" si="148">K226*M226</f>
        <v>77.284999999999997</v>
      </c>
      <c r="M226" s="285">
        <v>0.25</v>
      </c>
      <c r="N226" s="284">
        <f t="shared" ref="N226" si="149">K226+L226</f>
        <v>386.42499999999995</v>
      </c>
      <c r="P226" s="230"/>
    </row>
    <row r="227" spans="1:16" s="227" customFormat="1">
      <c r="A227" s="231"/>
      <c r="B227" s="232"/>
      <c r="C227" s="232"/>
      <c r="D227" s="141" t="s">
        <v>33</v>
      </c>
      <c r="E227" s="288"/>
      <c r="F227" s="289"/>
      <c r="G227" s="372"/>
      <c r="H227" s="372"/>
      <c r="I227" s="290">
        <f>SUM(I202:I226)</f>
        <v>16222.150000000001</v>
      </c>
      <c r="J227" s="290">
        <f>SUM(J202:J226)</f>
        <v>54554.05</v>
      </c>
      <c r="K227" s="290">
        <f>SUM(K202:K226)</f>
        <v>70776.2</v>
      </c>
      <c r="L227" s="290">
        <f>SUM(L202:L226)</f>
        <v>17694.05</v>
      </c>
      <c r="M227" s="290"/>
      <c r="N227" s="290">
        <f>SUM(N202:N226)</f>
        <v>88470.249999999985</v>
      </c>
      <c r="P227" s="230"/>
    </row>
    <row r="228" spans="1:16" s="227" customFormat="1">
      <c r="A228" s="231"/>
      <c r="B228" s="232"/>
      <c r="C228" s="232"/>
      <c r="D228" s="258"/>
      <c r="E228" s="288"/>
      <c r="F228" s="289"/>
      <c r="G228" s="372"/>
      <c r="H228" s="372"/>
      <c r="I228" s="282"/>
      <c r="J228" s="283"/>
      <c r="K228" s="283"/>
      <c r="L228" s="284"/>
      <c r="M228" s="285"/>
      <c r="N228" s="284"/>
      <c r="P228" s="230"/>
    </row>
    <row r="229" spans="1:16" s="390" customFormat="1">
      <c r="A229" s="383">
        <v>20</v>
      </c>
      <c r="B229" s="384"/>
      <c r="C229" s="384"/>
      <c r="D229" s="385" t="s">
        <v>372</v>
      </c>
      <c r="E229" s="386"/>
      <c r="F229" s="387"/>
      <c r="G229" s="388"/>
      <c r="H229" s="388"/>
      <c r="I229" s="392"/>
      <c r="J229" s="393"/>
      <c r="K229" s="393"/>
      <c r="L229" s="394"/>
      <c r="M229" s="395"/>
      <c r="N229" s="394"/>
      <c r="P229" s="391"/>
    </row>
    <row r="230" spans="1:16" s="227" customFormat="1">
      <c r="A230" s="231" t="s">
        <v>548</v>
      </c>
      <c r="B230" s="232"/>
      <c r="C230" s="232"/>
      <c r="D230" s="141" t="s">
        <v>373</v>
      </c>
      <c r="E230" s="288"/>
      <c r="F230" s="289"/>
      <c r="G230" s="372"/>
      <c r="H230" s="372"/>
      <c r="I230" s="282"/>
      <c r="J230" s="283"/>
      <c r="K230" s="283"/>
      <c r="L230" s="284"/>
      <c r="M230" s="285"/>
      <c r="N230" s="284"/>
      <c r="P230" s="230"/>
    </row>
    <row r="231" spans="1:16" s="227" customFormat="1">
      <c r="A231" s="231" t="s">
        <v>549</v>
      </c>
      <c r="B231" s="232">
        <v>89957</v>
      </c>
      <c r="C231" s="232" t="s">
        <v>28</v>
      </c>
      <c r="D231" s="258" t="s">
        <v>366</v>
      </c>
      <c r="E231" s="288" t="s">
        <v>209</v>
      </c>
      <c r="F231" s="289">
        <v>49</v>
      </c>
      <c r="G231" s="372">
        <v>66.2</v>
      </c>
      <c r="H231" s="372">
        <v>50.35</v>
      </c>
      <c r="I231" s="282">
        <f t="shared" ref="I231" si="150">G231*F231</f>
        <v>3243.8</v>
      </c>
      <c r="J231" s="283">
        <f t="shared" ref="J231" si="151">F231*H231</f>
        <v>2467.15</v>
      </c>
      <c r="K231" s="283">
        <f t="shared" ref="K231" si="152">SUM(I231:J231)</f>
        <v>5710.9500000000007</v>
      </c>
      <c r="L231" s="284">
        <f t="shared" ref="L231" si="153">K231*M231</f>
        <v>1427.7375000000002</v>
      </c>
      <c r="M231" s="285">
        <v>0.25</v>
      </c>
      <c r="N231" s="284">
        <f t="shared" ref="N231" si="154">K231+L231</f>
        <v>7138.6875000000009</v>
      </c>
      <c r="P231" s="230"/>
    </row>
    <row r="232" spans="1:16" s="227" customFormat="1">
      <c r="A232" s="231" t="s">
        <v>550</v>
      </c>
      <c r="B232" s="232">
        <v>89985</v>
      </c>
      <c r="C232" s="232" t="s">
        <v>28</v>
      </c>
      <c r="D232" s="258" t="s">
        <v>429</v>
      </c>
      <c r="E232" s="288" t="s">
        <v>209</v>
      </c>
      <c r="F232" s="289">
        <v>13</v>
      </c>
      <c r="G232" s="372">
        <v>5.85</v>
      </c>
      <c r="H232" s="372">
        <v>86.68</v>
      </c>
      <c r="I232" s="282">
        <f t="shared" ref="I232:I235" si="155">G232*F232</f>
        <v>76.05</v>
      </c>
      <c r="J232" s="283">
        <f t="shared" ref="J232:J235" si="156">F232*H232</f>
        <v>1126.8400000000001</v>
      </c>
      <c r="K232" s="283">
        <f t="shared" ref="K232:K235" si="157">SUM(I232:J232)</f>
        <v>1202.8900000000001</v>
      </c>
      <c r="L232" s="284">
        <f t="shared" ref="L232:L235" si="158">K232*M232</f>
        <v>300.72250000000003</v>
      </c>
      <c r="M232" s="285">
        <v>0.25</v>
      </c>
      <c r="N232" s="284">
        <f t="shared" ref="N232:N235" si="159">K232+L232</f>
        <v>1503.6125000000002</v>
      </c>
      <c r="P232" s="230"/>
    </row>
    <row r="233" spans="1:16" s="227" customFormat="1">
      <c r="A233" s="231" t="s">
        <v>551</v>
      </c>
      <c r="B233" s="232">
        <v>94498</v>
      </c>
      <c r="C233" s="232" t="s">
        <v>28</v>
      </c>
      <c r="D233" s="258" t="s">
        <v>367</v>
      </c>
      <c r="E233" s="288" t="s">
        <v>209</v>
      </c>
      <c r="F233" s="289">
        <v>5</v>
      </c>
      <c r="G233" s="372">
        <v>9</v>
      </c>
      <c r="H233" s="372">
        <v>142.43</v>
      </c>
      <c r="I233" s="282">
        <f t="shared" si="155"/>
        <v>45</v>
      </c>
      <c r="J233" s="283">
        <f t="shared" si="156"/>
        <v>712.15000000000009</v>
      </c>
      <c r="K233" s="283">
        <f t="shared" si="157"/>
        <v>757.15000000000009</v>
      </c>
      <c r="L233" s="284">
        <f t="shared" si="158"/>
        <v>189.28750000000002</v>
      </c>
      <c r="M233" s="285">
        <v>0.25</v>
      </c>
      <c r="N233" s="284">
        <f t="shared" si="159"/>
        <v>946.43750000000011</v>
      </c>
      <c r="P233" s="230"/>
    </row>
    <row r="234" spans="1:16" s="227" customFormat="1">
      <c r="A234" s="231" t="s">
        <v>552</v>
      </c>
      <c r="B234" s="232">
        <v>95635</v>
      </c>
      <c r="C234" s="232" t="s">
        <v>28</v>
      </c>
      <c r="D234" s="258" t="s">
        <v>368</v>
      </c>
      <c r="E234" s="288" t="s">
        <v>209</v>
      </c>
      <c r="F234" s="289">
        <v>1</v>
      </c>
      <c r="G234" s="372">
        <v>45.14</v>
      </c>
      <c r="H234" s="372">
        <v>136.85</v>
      </c>
      <c r="I234" s="282">
        <f t="shared" si="155"/>
        <v>45.14</v>
      </c>
      <c r="J234" s="283">
        <f t="shared" si="156"/>
        <v>136.85</v>
      </c>
      <c r="K234" s="283">
        <f t="shared" si="157"/>
        <v>181.99</v>
      </c>
      <c r="L234" s="284">
        <f t="shared" si="158"/>
        <v>45.497500000000002</v>
      </c>
      <c r="M234" s="285">
        <v>0.25</v>
      </c>
      <c r="N234" s="284">
        <f t="shared" si="159"/>
        <v>227.48750000000001</v>
      </c>
      <c r="P234" s="230"/>
    </row>
    <row r="235" spans="1:16" s="227" customFormat="1">
      <c r="A235" s="231" t="s">
        <v>553</v>
      </c>
      <c r="B235" s="232">
        <v>95675</v>
      </c>
      <c r="C235" s="232" t="s">
        <v>28</v>
      </c>
      <c r="D235" s="258" t="s">
        <v>369</v>
      </c>
      <c r="E235" s="288" t="s">
        <v>209</v>
      </c>
      <c r="F235" s="289">
        <v>1</v>
      </c>
      <c r="G235" s="372">
        <v>202.81</v>
      </c>
      <c r="H235" s="372">
        <v>50.35</v>
      </c>
      <c r="I235" s="282">
        <f t="shared" si="155"/>
        <v>202.81</v>
      </c>
      <c r="J235" s="283">
        <f t="shared" si="156"/>
        <v>50.35</v>
      </c>
      <c r="K235" s="283">
        <f t="shared" si="157"/>
        <v>253.16</v>
      </c>
      <c r="L235" s="284">
        <f t="shared" si="158"/>
        <v>63.29</v>
      </c>
      <c r="M235" s="285">
        <v>0.25</v>
      </c>
      <c r="N235" s="284">
        <f t="shared" si="159"/>
        <v>316.45</v>
      </c>
      <c r="P235" s="230"/>
    </row>
    <row r="236" spans="1:16" s="227" customFormat="1">
      <c r="A236" s="231" t="s">
        <v>554</v>
      </c>
      <c r="B236" s="232">
        <v>95676</v>
      </c>
      <c r="C236" s="232" t="s">
        <v>28</v>
      </c>
      <c r="D236" s="258" t="s">
        <v>370</v>
      </c>
      <c r="E236" s="288" t="s">
        <v>209</v>
      </c>
      <c r="F236" s="289">
        <v>1</v>
      </c>
      <c r="G236" s="372">
        <v>5.73</v>
      </c>
      <c r="H236" s="372">
        <v>99.45</v>
      </c>
      <c r="I236" s="282">
        <f t="shared" ref="I236:I245" si="160">G236*F236</f>
        <v>5.73</v>
      </c>
      <c r="J236" s="283">
        <f t="shared" ref="J236:J245" si="161">F236*H236</f>
        <v>99.45</v>
      </c>
      <c r="K236" s="283">
        <f t="shared" ref="K236:K245" si="162">SUM(I236:J236)</f>
        <v>105.18</v>
      </c>
      <c r="L236" s="284">
        <f t="shared" ref="L236:L245" si="163">K236*M236</f>
        <v>26.295000000000002</v>
      </c>
      <c r="M236" s="285">
        <v>0.25</v>
      </c>
      <c r="N236" s="284">
        <f t="shared" ref="N236:N245" si="164">K236+L236</f>
        <v>131.47500000000002</v>
      </c>
      <c r="P236" s="230"/>
    </row>
    <row r="237" spans="1:16" s="227" customFormat="1">
      <c r="A237" s="231" t="s">
        <v>555</v>
      </c>
      <c r="B237" s="232">
        <v>102111</v>
      </c>
      <c r="C237" s="232" t="s">
        <v>28</v>
      </c>
      <c r="D237" s="258" t="s">
        <v>371</v>
      </c>
      <c r="E237" s="288" t="s">
        <v>209</v>
      </c>
      <c r="F237" s="289">
        <v>1</v>
      </c>
      <c r="G237" s="372">
        <v>71.41</v>
      </c>
      <c r="H237" s="372">
        <v>709.97</v>
      </c>
      <c r="I237" s="282">
        <f t="shared" si="160"/>
        <v>71.41</v>
      </c>
      <c r="J237" s="283">
        <f t="shared" si="161"/>
        <v>709.97</v>
      </c>
      <c r="K237" s="283">
        <f t="shared" si="162"/>
        <v>781.38</v>
      </c>
      <c r="L237" s="284">
        <f t="shared" si="163"/>
        <v>195.345</v>
      </c>
      <c r="M237" s="285">
        <v>0.25</v>
      </c>
      <c r="N237" s="284">
        <f t="shared" si="164"/>
        <v>976.72500000000002</v>
      </c>
      <c r="P237" s="230"/>
    </row>
    <row r="238" spans="1:16" s="227" customFormat="1">
      <c r="A238" s="231" t="s">
        <v>556</v>
      </c>
      <c r="B238" s="232">
        <v>89402</v>
      </c>
      <c r="C238" s="232" t="s">
        <v>28</v>
      </c>
      <c r="D238" s="258" t="s">
        <v>375</v>
      </c>
      <c r="E238" s="288" t="s">
        <v>41</v>
      </c>
      <c r="F238" s="289">
        <v>82</v>
      </c>
      <c r="G238" s="372">
        <v>3</v>
      </c>
      <c r="H238" s="372">
        <v>6.51</v>
      </c>
      <c r="I238" s="282">
        <f t="shared" si="160"/>
        <v>246</v>
      </c>
      <c r="J238" s="283">
        <f t="shared" si="161"/>
        <v>533.81999999999994</v>
      </c>
      <c r="K238" s="283">
        <f t="shared" si="162"/>
        <v>779.81999999999994</v>
      </c>
      <c r="L238" s="284">
        <f t="shared" si="163"/>
        <v>194.95499999999998</v>
      </c>
      <c r="M238" s="285">
        <v>0.25</v>
      </c>
      <c r="N238" s="284">
        <f t="shared" si="164"/>
        <v>974.77499999999986</v>
      </c>
      <c r="P238" s="230"/>
    </row>
    <row r="239" spans="1:16" s="227" customFormat="1">
      <c r="A239" s="231" t="s">
        <v>557</v>
      </c>
      <c r="B239" s="232">
        <v>89447</v>
      </c>
      <c r="C239" s="232" t="s">
        <v>28</v>
      </c>
      <c r="D239" s="258" t="s">
        <v>376</v>
      </c>
      <c r="E239" s="288" t="s">
        <v>41</v>
      </c>
      <c r="F239" s="289">
        <v>70</v>
      </c>
      <c r="G239" s="372">
        <v>0.51</v>
      </c>
      <c r="H239" s="372">
        <v>12.66</v>
      </c>
      <c r="I239" s="282">
        <f t="shared" si="160"/>
        <v>35.700000000000003</v>
      </c>
      <c r="J239" s="283">
        <f t="shared" si="161"/>
        <v>886.2</v>
      </c>
      <c r="K239" s="283">
        <f t="shared" si="162"/>
        <v>921.90000000000009</v>
      </c>
      <c r="L239" s="284">
        <f t="shared" si="163"/>
        <v>230.47500000000002</v>
      </c>
      <c r="M239" s="285">
        <v>0.25</v>
      </c>
      <c r="N239" s="284">
        <f t="shared" si="164"/>
        <v>1152.375</v>
      </c>
      <c r="P239" s="230"/>
    </row>
    <row r="240" spans="1:16" s="227" customFormat="1">
      <c r="A240" s="231" t="s">
        <v>558</v>
      </c>
      <c r="B240" s="232">
        <v>89448</v>
      </c>
      <c r="C240" s="232" t="s">
        <v>28</v>
      </c>
      <c r="D240" s="258" t="s">
        <v>377</v>
      </c>
      <c r="E240" s="288" t="s">
        <v>41</v>
      </c>
      <c r="F240" s="289">
        <v>21</v>
      </c>
      <c r="G240" s="372">
        <v>0.62</v>
      </c>
      <c r="H240" s="372">
        <v>18.399999999999999</v>
      </c>
      <c r="I240" s="282">
        <f t="shared" si="160"/>
        <v>13.02</v>
      </c>
      <c r="J240" s="283">
        <f t="shared" si="161"/>
        <v>386.4</v>
      </c>
      <c r="K240" s="283">
        <f t="shared" si="162"/>
        <v>399.41999999999996</v>
      </c>
      <c r="L240" s="284">
        <f t="shared" si="163"/>
        <v>99.85499999999999</v>
      </c>
      <c r="M240" s="285">
        <v>0.25</v>
      </c>
      <c r="N240" s="284">
        <f t="shared" si="164"/>
        <v>499.27499999999998</v>
      </c>
      <c r="P240" s="230"/>
    </row>
    <row r="241" spans="1:16" s="227" customFormat="1">
      <c r="A241" s="231" t="s">
        <v>559</v>
      </c>
      <c r="B241" s="232">
        <v>89449</v>
      </c>
      <c r="C241" s="232" t="s">
        <v>28</v>
      </c>
      <c r="D241" s="258" t="s">
        <v>378</v>
      </c>
      <c r="E241" s="288" t="s">
        <v>41</v>
      </c>
      <c r="F241" s="289">
        <v>8</v>
      </c>
      <c r="G241" s="372">
        <v>0.75</v>
      </c>
      <c r="H241" s="372">
        <v>21.11</v>
      </c>
      <c r="I241" s="282">
        <f t="shared" si="160"/>
        <v>6</v>
      </c>
      <c r="J241" s="283">
        <f t="shared" si="161"/>
        <v>168.88</v>
      </c>
      <c r="K241" s="283">
        <f t="shared" si="162"/>
        <v>174.88</v>
      </c>
      <c r="L241" s="284">
        <f t="shared" si="163"/>
        <v>43.72</v>
      </c>
      <c r="M241" s="285">
        <v>0.25</v>
      </c>
      <c r="N241" s="284">
        <f t="shared" si="164"/>
        <v>218.6</v>
      </c>
      <c r="P241" s="230"/>
    </row>
    <row r="242" spans="1:16" s="227" customFormat="1">
      <c r="A242" s="231" t="s">
        <v>560</v>
      </c>
      <c r="B242" s="232">
        <v>89362</v>
      </c>
      <c r="C242" s="232" t="s">
        <v>28</v>
      </c>
      <c r="D242" s="258" t="s">
        <v>424</v>
      </c>
      <c r="E242" s="288" t="s">
        <v>209</v>
      </c>
      <c r="F242" s="289">
        <v>20</v>
      </c>
      <c r="G242" s="372">
        <v>3.92</v>
      </c>
      <c r="H242" s="372">
        <v>3.45</v>
      </c>
      <c r="I242" s="282">
        <f t="shared" si="160"/>
        <v>78.400000000000006</v>
      </c>
      <c r="J242" s="283">
        <f t="shared" si="161"/>
        <v>69</v>
      </c>
      <c r="K242" s="283">
        <f t="shared" si="162"/>
        <v>147.4</v>
      </c>
      <c r="L242" s="284">
        <f t="shared" si="163"/>
        <v>36.85</v>
      </c>
      <c r="M242" s="285">
        <v>0.25</v>
      </c>
      <c r="N242" s="284">
        <f t="shared" si="164"/>
        <v>184.25</v>
      </c>
      <c r="P242" s="230"/>
    </row>
    <row r="243" spans="1:16" s="227" customFormat="1">
      <c r="A243" s="231" t="s">
        <v>561</v>
      </c>
      <c r="B243" s="232">
        <v>89413</v>
      </c>
      <c r="C243" s="232" t="s">
        <v>28</v>
      </c>
      <c r="D243" s="258" t="s">
        <v>379</v>
      </c>
      <c r="E243" s="288" t="s">
        <v>209</v>
      </c>
      <c r="F243" s="289">
        <v>18</v>
      </c>
      <c r="G243" s="372">
        <v>2.85</v>
      </c>
      <c r="H243" s="372">
        <v>5.52</v>
      </c>
      <c r="I243" s="282">
        <f t="shared" si="160"/>
        <v>51.300000000000004</v>
      </c>
      <c r="J243" s="283">
        <f t="shared" si="161"/>
        <v>99.359999999999985</v>
      </c>
      <c r="K243" s="283">
        <f t="shared" si="162"/>
        <v>150.66</v>
      </c>
      <c r="L243" s="284">
        <f t="shared" si="163"/>
        <v>37.664999999999999</v>
      </c>
      <c r="M243" s="285">
        <v>0.25</v>
      </c>
      <c r="N243" s="284">
        <f t="shared" si="164"/>
        <v>188.32499999999999</v>
      </c>
      <c r="P243" s="230"/>
    </row>
    <row r="244" spans="1:16" s="227" customFormat="1">
      <c r="A244" s="231" t="s">
        <v>562</v>
      </c>
      <c r="B244" s="232">
        <v>89443</v>
      </c>
      <c r="C244" s="232" t="s">
        <v>28</v>
      </c>
      <c r="D244" s="258" t="s">
        <v>380</v>
      </c>
      <c r="E244" s="288" t="s">
        <v>209</v>
      </c>
      <c r="F244" s="289">
        <v>9</v>
      </c>
      <c r="G244" s="372">
        <v>3.79</v>
      </c>
      <c r="H244" s="372">
        <v>9.4600000000000009</v>
      </c>
      <c r="I244" s="282">
        <f t="shared" si="160"/>
        <v>34.11</v>
      </c>
      <c r="J244" s="283">
        <f t="shared" si="161"/>
        <v>85.140000000000015</v>
      </c>
      <c r="K244" s="283">
        <f t="shared" si="162"/>
        <v>119.25000000000001</v>
      </c>
      <c r="L244" s="284">
        <f t="shared" si="163"/>
        <v>29.812500000000004</v>
      </c>
      <c r="M244" s="285">
        <v>0.25</v>
      </c>
      <c r="N244" s="284">
        <f t="shared" si="164"/>
        <v>149.06250000000003</v>
      </c>
      <c r="P244" s="230"/>
    </row>
    <row r="245" spans="1:16" s="227" customFormat="1">
      <c r="A245" s="231" t="s">
        <v>563</v>
      </c>
      <c r="B245" s="232">
        <v>89445</v>
      </c>
      <c r="C245" s="232" t="s">
        <v>28</v>
      </c>
      <c r="D245" s="258" t="s">
        <v>381</v>
      </c>
      <c r="E245" s="288" t="s">
        <v>209</v>
      </c>
      <c r="F245" s="289">
        <v>8</v>
      </c>
      <c r="G245" s="372">
        <v>3.78</v>
      </c>
      <c r="H245" s="372">
        <v>12.3</v>
      </c>
      <c r="I245" s="282">
        <f t="shared" si="160"/>
        <v>30.24</v>
      </c>
      <c r="J245" s="283">
        <f t="shared" si="161"/>
        <v>98.4</v>
      </c>
      <c r="K245" s="283">
        <f t="shared" si="162"/>
        <v>128.64000000000001</v>
      </c>
      <c r="L245" s="284">
        <f t="shared" si="163"/>
        <v>32.160000000000004</v>
      </c>
      <c r="M245" s="285">
        <v>0.25</v>
      </c>
      <c r="N245" s="284">
        <f t="shared" si="164"/>
        <v>160.80000000000001</v>
      </c>
      <c r="P245" s="230"/>
    </row>
    <row r="246" spans="1:16" s="227" customFormat="1">
      <c r="A246" s="231" t="s">
        <v>564</v>
      </c>
      <c r="B246" s="232">
        <v>89497</v>
      </c>
      <c r="C246" s="232" t="s">
        <v>28</v>
      </c>
      <c r="D246" s="258" t="s">
        <v>382</v>
      </c>
      <c r="E246" s="288" t="s">
        <v>209</v>
      </c>
      <c r="F246" s="289">
        <v>4</v>
      </c>
      <c r="G246" s="372">
        <v>2.35</v>
      </c>
      <c r="H246" s="372">
        <v>10.08</v>
      </c>
      <c r="I246" s="282">
        <f t="shared" ref="I246:I253" si="165">G246*F246</f>
        <v>9.4</v>
      </c>
      <c r="J246" s="283">
        <f t="shared" ref="J246:J253" si="166">F246*H246</f>
        <v>40.32</v>
      </c>
      <c r="K246" s="283">
        <f t="shared" ref="K246:K253" si="167">SUM(I246:J246)</f>
        <v>49.72</v>
      </c>
      <c r="L246" s="284">
        <f t="shared" ref="L246:L253" si="168">K246*M246</f>
        <v>12.43</v>
      </c>
      <c r="M246" s="285">
        <v>0.25</v>
      </c>
      <c r="N246" s="284">
        <f t="shared" ref="N246:N253" si="169">K246+L246</f>
        <v>62.15</v>
      </c>
      <c r="P246" s="230"/>
    </row>
    <row r="247" spans="1:16" s="227" customFormat="1">
      <c r="A247" s="231" t="s">
        <v>565</v>
      </c>
      <c r="B247" s="232">
        <v>89501</v>
      </c>
      <c r="C247" s="232" t="s">
        <v>28</v>
      </c>
      <c r="D247" s="258" t="s">
        <v>383</v>
      </c>
      <c r="E247" s="288" t="s">
        <v>209</v>
      </c>
      <c r="F247" s="289">
        <v>4</v>
      </c>
      <c r="G247" s="372">
        <v>2.86</v>
      </c>
      <c r="H247" s="372">
        <v>11.92</v>
      </c>
      <c r="I247" s="282">
        <f t="shared" si="165"/>
        <v>11.44</v>
      </c>
      <c r="J247" s="283">
        <f t="shared" si="166"/>
        <v>47.68</v>
      </c>
      <c r="K247" s="283">
        <f t="shared" si="167"/>
        <v>59.12</v>
      </c>
      <c r="L247" s="284">
        <f t="shared" si="168"/>
        <v>14.78</v>
      </c>
      <c r="M247" s="285">
        <v>0.25</v>
      </c>
      <c r="N247" s="284">
        <f t="shared" si="169"/>
        <v>73.899999999999991</v>
      </c>
      <c r="P247" s="230"/>
    </row>
    <row r="248" spans="1:16" s="227" customFormat="1">
      <c r="A248" s="231" t="s">
        <v>566</v>
      </c>
      <c r="B248" s="232">
        <v>89534</v>
      </c>
      <c r="C248" s="232" t="s">
        <v>28</v>
      </c>
      <c r="D248" s="258" t="s">
        <v>384</v>
      </c>
      <c r="E248" s="288" t="s">
        <v>209</v>
      </c>
      <c r="F248" s="289">
        <v>26</v>
      </c>
      <c r="G248" s="372">
        <v>1.04</v>
      </c>
      <c r="H248" s="372">
        <v>3.81</v>
      </c>
      <c r="I248" s="282">
        <f t="shared" si="165"/>
        <v>27.04</v>
      </c>
      <c r="J248" s="283">
        <f t="shared" si="166"/>
        <v>99.06</v>
      </c>
      <c r="K248" s="283">
        <f t="shared" si="167"/>
        <v>126.1</v>
      </c>
      <c r="L248" s="284">
        <f t="shared" si="168"/>
        <v>31.524999999999999</v>
      </c>
      <c r="M248" s="285">
        <v>0.25</v>
      </c>
      <c r="N248" s="284">
        <f t="shared" si="169"/>
        <v>157.625</v>
      </c>
      <c r="P248" s="230"/>
    </row>
    <row r="249" spans="1:16" s="227" customFormat="1">
      <c r="A249" s="231" t="s">
        <v>567</v>
      </c>
      <c r="B249" s="232">
        <v>89562</v>
      </c>
      <c r="C249" s="232" t="s">
        <v>28</v>
      </c>
      <c r="D249" s="258" t="s">
        <v>385</v>
      </c>
      <c r="E249" s="288" t="s">
        <v>209</v>
      </c>
      <c r="F249" s="289">
        <v>5</v>
      </c>
      <c r="G249" s="372">
        <v>1.55</v>
      </c>
      <c r="H249" s="372">
        <v>8.84</v>
      </c>
      <c r="I249" s="282">
        <f t="shared" si="165"/>
        <v>7.75</v>
      </c>
      <c r="J249" s="283">
        <f t="shared" si="166"/>
        <v>44.2</v>
      </c>
      <c r="K249" s="283">
        <f t="shared" si="167"/>
        <v>51.95</v>
      </c>
      <c r="L249" s="284">
        <f t="shared" si="168"/>
        <v>12.987500000000001</v>
      </c>
      <c r="M249" s="285">
        <v>0.25</v>
      </c>
      <c r="N249" s="284">
        <f t="shared" si="169"/>
        <v>64.9375</v>
      </c>
      <c r="P249" s="230"/>
    </row>
    <row r="250" spans="1:16" s="227" customFormat="1">
      <c r="A250" s="231" t="s">
        <v>568</v>
      </c>
      <c r="B250" s="232">
        <v>89426</v>
      </c>
      <c r="C250" s="232" t="s">
        <v>28</v>
      </c>
      <c r="D250" s="258" t="s">
        <v>388</v>
      </c>
      <c r="E250" s="288" t="s">
        <v>209</v>
      </c>
      <c r="F250" s="289">
        <v>14</v>
      </c>
      <c r="G250" s="372">
        <v>1.59</v>
      </c>
      <c r="H250" s="372">
        <v>6.89</v>
      </c>
      <c r="I250" s="282">
        <f t="shared" ref="I250" si="170">G250*F250</f>
        <v>22.26</v>
      </c>
      <c r="J250" s="283">
        <f t="shared" ref="J250" si="171">F250*H250</f>
        <v>96.46</v>
      </c>
      <c r="K250" s="283">
        <f t="shared" ref="K250" si="172">SUM(I250:J250)</f>
        <v>118.72</v>
      </c>
      <c r="L250" s="284">
        <f t="shared" ref="L250" si="173">K250*M250</f>
        <v>29.68</v>
      </c>
      <c r="M250" s="285">
        <v>0.25</v>
      </c>
      <c r="N250" s="284">
        <f t="shared" ref="N250" si="174">K250+L250</f>
        <v>148.4</v>
      </c>
      <c r="P250" s="230"/>
    </row>
    <row r="251" spans="1:16" s="227" customFormat="1">
      <c r="A251" s="231" t="s">
        <v>569</v>
      </c>
      <c r="B251" s="232">
        <v>89625</v>
      </c>
      <c r="C251" s="232" t="s">
        <v>28</v>
      </c>
      <c r="D251" s="258" t="s">
        <v>386</v>
      </c>
      <c r="E251" s="288" t="s">
        <v>209</v>
      </c>
      <c r="F251" s="289">
        <v>2</v>
      </c>
      <c r="G251" s="372">
        <v>3.8</v>
      </c>
      <c r="H251" s="372">
        <v>20.09</v>
      </c>
      <c r="I251" s="282">
        <f t="shared" si="165"/>
        <v>7.6</v>
      </c>
      <c r="J251" s="283">
        <f t="shared" si="166"/>
        <v>40.18</v>
      </c>
      <c r="K251" s="283">
        <f t="shared" si="167"/>
        <v>47.78</v>
      </c>
      <c r="L251" s="284">
        <f t="shared" si="168"/>
        <v>11.945</v>
      </c>
      <c r="M251" s="285">
        <v>0.25</v>
      </c>
      <c r="N251" s="284">
        <f t="shared" si="169"/>
        <v>59.725000000000001</v>
      </c>
      <c r="P251" s="230"/>
    </row>
    <row r="252" spans="1:16" s="227" customFormat="1">
      <c r="A252" s="231" t="s">
        <v>570</v>
      </c>
      <c r="B252" s="232">
        <v>89617</v>
      </c>
      <c r="C252" s="232" t="s">
        <v>28</v>
      </c>
      <c r="D252" s="258" t="s">
        <v>387</v>
      </c>
      <c r="E252" s="288" t="s">
        <v>209</v>
      </c>
      <c r="F252" s="289">
        <v>4</v>
      </c>
      <c r="G252" s="372">
        <v>2.11</v>
      </c>
      <c r="H252" s="372">
        <v>4.2</v>
      </c>
      <c r="I252" s="282">
        <f t="shared" si="165"/>
        <v>8.44</v>
      </c>
      <c r="J252" s="283">
        <f t="shared" si="166"/>
        <v>16.8</v>
      </c>
      <c r="K252" s="283">
        <f t="shared" si="167"/>
        <v>25.240000000000002</v>
      </c>
      <c r="L252" s="284">
        <f t="shared" si="168"/>
        <v>6.3100000000000005</v>
      </c>
      <c r="M252" s="285">
        <v>0.25</v>
      </c>
      <c r="N252" s="284">
        <f t="shared" si="169"/>
        <v>31.550000000000004</v>
      </c>
      <c r="P252" s="230"/>
    </row>
    <row r="253" spans="1:16" s="227" customFormat="1">
      <c r="A253" s="231" t="s">
        <v>571</v>
      </c>
      <c r="B253" s="232">
        <v>102623</v>
      </c>
      <c r="C253" s="232" t="s">
        <v>28</v>
      </c>
      <c r="D253" s="258" t="s">
        <v>389</v>
      </c>
      <c r="E253" s="288" t="s">
        <v>209</v>
      </c>
      <c r="F253" s="289">
        <v>3</v>
      </c>
      <c r="G253" s="372">
        <v>72.349999999999994</v>
      </c>
      <c r="H253" s="372">
        <v>831.23</v>
      </c>
      <c r="I253" s="282">
        <f t="shared" si="165"/>
        <v>217.04999999999998</v>
      </c>
      <c r="J253" s="283">
        <f t="shared" si="166"/>
        <v>2493.69</v>
      </c>
      <c r="K253" s="283">
        <f t="shared" si="167"/>
        <v>2710.7400000000002</v>
      </c>
      <c r="L253" s="284">
        <f t="shared" si="168"/>
        <v>677.68500000000006</v>
      </c>
      <c r="M253" s="285">
        <v>0.25</v>
      </c>
      <c r="N253" s="284">
        <f t="shared" si="169"/>
        <v>3388.4250000000002</v>
      </c>
      <c r="P253" s="230"/>
    </row>
    <row r="254" spans="1:16" s="227" customFormat="1">
      <c r="A254" s="231" t="s">
        <v>572</v>
      </c>
      <c r="B254" s="232">
        <v>102617</v>
      </c>
      <c r="C254" s="232" t="s">
        <v>28</v>
      </c>
      <c r="D254" s="258" t="s">
        <v>390</v>
      </c>
      <c r="E254" s="288" t="s">
        <v>209</v>
      </c>
      <c r="F254" s="289">
        <v>1</v>
      </c>
      <c r="G254" s="372">
        <v>87.74</v>
      </c>
      <c r="H254" s="372">
        <v>2102.39</v>
      </c>
      <c r="I254" s="282">
        <f t="shared" ref="I254" si="175">G254*F254</f>
        <v>87.74</v>
      </c>
      <c r="J254" s="283">
        <f t="shared" ref="J254" si="176">F254*H254</f>
        <v>2102.39</v>
      </c>
      <c r="K254" s="283">
        <f t="shared" ref="K254" si="177">SUM(I254:J254)</f>
        <v>2190.1299999999997</v>
      </c>
      <c r="L254" s="284">
        <f t="shared" ref="L254" si="178">K254*M254</f>
        <v>547.53249999999991</v>
      </c>
      <c r="M254" s="285">
        <v>0.25</v>
      </c>
      <c r="N254" s="284">
        <f t="shared" ref="N254" si="179">K254+L254</f>
        <v>2737.6624999999995</v>
      </c>
      <c r="P254" s="230"/>
    </row>
    <row r="255" spans="1:16" s="227" customFormat="1">
      <c r="A255" s="231"/>
      <c r="B255" s="232"/>
      <c r="C255" s="232"/>
      <c r="D255" s="258"/>
      <c r="E255" s="288"/>
      <c r="F255" s="289"/>
      <c r="G255" s="372"/>
      <c r="H255" s="372"/>
      <c r="I255" s="282"/>
      <c r="J255" s="283"/>
      <c r="K255" s="283"/>
      <c r="L255" s="284"/>
      <c r="M255" s="285"/>
      <c r="N255" s="284"/>
      <c r="P255" s="230"/>
    </row>
    <row r="256" spans="1:16" s="227" customFormat="1">
      <c r="A256" s="231"/>
      <c r="B256" s="232"/>
      <c r="C256" s="232"/>
      <c r="D256" s="141" t="s">
        <v>33</v>
      </c>
      <c r="E256" s="288"/>
      <c r="F256" s="289"/>
      <c r="G256" s="372"/>
      <c r="H256" s="372"/>
      <c r="I256" s="290">
        <f t="shared" ref="I256:N256" si="180">SUM(I231:I255)</f>
        <v>4583.4299999999985</v>
      </c>
      <c r="J256" s="290">
        <f t="shared" si="180"/>
        <v>12610.74</v>
      </c>
      <c r="K256" s="290">
        <f t="shared" si="180"/>
        <v>17194.169999999998</v>
      </c>
      <c r="L256" s="290">
        <f t="shared" si="180"/>
        <v>4298.5424999999996</v>
      </c>
      <c r="M256" s="290">
        <f t="shared" si="180"/>
        <v>6</v>
      </c>
      <c r="N256" s="290">
        <f t="shared" si="180"/>
        <v>21492.712499999998</v>
      </c>
      <c r="P256" s="230"/>
    </row>
    <row r="257" spans="1:16" s="227" customFormat="1">
      <c r="A257" s="231"/>
      <c r="B257" s="232"/>
      <c r="C257" s="232"/>
      <c r="D257" s="258"/>
      <c r="E257" s="288"/>
      <c r="F257" s="289"/>
      <c r="G257" s="372"/>
      <c r="H257" s="372"/>
      <c r="I257" s="282"/>
      <c r="J257" s="283"/>
      <c r="K257" s="283"/>
      <c r="L257" s="284"/>
      <c r="M257" s="285"/>
      <c r="N257" s="284"/>
      <c r="P257" s="230"/>
    </row>
    <row r="258" spans="1:16" s="390" customFormat="1">
      <c r="A258" s="383" t="s">
        <v>573</v>
      </c>
      <c r="B258" s="384"/>
      <c r="C258" s="384"/>
      <c r="D258" s="385" t="s">
        <v>406</v>
      </c>
      <c r="E258" s="386"/>
      <c r="F258" s="387"/>
      <c r="G258" s="388"/>
      <c r="H258" s="388"/>
      <c r="I258" s="392"/>
      <c r="J258" s="393"/>
      <c r="K258" s="393"/>
      <c r="L258" s="394"/>
      <c r="M258" s="395"/>
      <c r="N258" s="394"/>
      <c r="P258" s="391"/>
    </row>
    <row r="259" spans="1:16" s="227" customFormat="1">
      <c r="A259" s="231" t="s">
        <v>574</v>
      </c>
      <c r="B259" s="232">
        <v>89707</v>
      </c>
      <c r="C259" s="232" t="s">
        <v>28</v>
      </c>
      <c r="D259" s="258" t="s">
        <v>392</v>
      </c>
      <c r="E259" s="288" t="s">
        <v>209</v>
      </c>
      <c r="F259" s="289">
        <v>6</v>
      </c>
      <c r="G259" s="372">
        <v>6.61</v>
      </c>
      <c r="H259" s="372">
        <v>31.48</v>
      </c>
      <c r="I259" s="282">
        <f t="shared" ref="I259:I262" si="181">G259*F259</f>
        <v>39.660000000000004</v>
      </c>
      <c r="J259" s="283">
        <f t="shared" ref="J259:J262" si="182">F259*H259</f>
        <v>188.88</v>
      </c>
      <c r="K259" s="283">
        <f t="shared" ref="K259:K262" si="183">SUM(I259:J259)</f>
        <v>228.54</v>
      </c>
      <c r="L259" s="284">
        <f t="shared" ref="L259:L262" si="184">K259*M259</f>
        <v>57.134999999999998</v>
      </c>
      <c r="M259" s="285">
        <v>0.25</v>
      </c>
      <c r="N259" s="284">
        <f t="shared" ref="N259:N262" si="185">K259+L259</f>
        <v>285.67500000000001</v>
      </c>
      <c r="P259" s="230"/>
    </row>
    <row r="260" spans="1:16" s="227" customFormat="1">
      <c r="A260" s="231" t="s">
        <v>575</v>
      </c>
      <c r="B260" s="232">
        <v>98054</v>
      </c>
      <c r="C260" s="232" t="s">
        <v>28</v>
      </c>
      <c r="D260" s="258" t="s">
        <v>393</v>
      </c>
      <c r="E260" s="288" t="s">
        <v>209</v>
      </c>
      <c r="F260" s="289">
        <v>1</v>
      </c>
      <c r="G260" s="372">
        <v>340.2</v>
      </c>
      <c r="H260" s="372">
        <v>3754.94</v>
      </c>
      <c r="I260" s="282">
        <f t="shared" si="181"/>
        <v>340.2</v>
      </c>
      <c r="J260" s="283">
        <f t="shared" si="182"/>
        <v>3754.94</v>
      </c>
      <c r="K260" s="283">
        <f t="shared" si="183"/>
        <v>4095.14</v>
      </c>
      <c r="L260" s="284">
        <f t="shared" si="184"/>
        <v>1023.785</v>
      </c>
      <c r="M260" s="285">
        <v>0.25</v>
      </c>
      <c r="N260" s="284">
        <f t="shared" si="185"/>
        <v>5118.9250000000002</v>
      </c>
      <c r="P260" s="230"/>
    </row>
    <row r="261" spans="1:16" s="227" customFormat="1">
      <c r="A261" s="231" t="s">
        <v>576</v>
      </c>
      <c r="B261" s="232">
        <v>98059</v>
      </c>
      <c r="C261" s="232" t="s">
        <v>28</v>
      </c>
      <c r="D261" s="258" t="s">
        <v>394</v>
      </c>
      <c r="E261" s="288" t="s">
        <v>209</v>
      </c>
      <c r="F261" s="289">
        <v>1</v>
      </c>
      <c r="G261" s="372">
        <v>383.25</v>
      </c>
      <c r="H261" s="372">
        <v>2973.12</v>
      </c>
      <c r="I261" s="282">
        <f t="shared" si="181"/>
        <v>383.25</v>
      </c>
      <c r="J261" s="283">
        <f t="shared" si="182"/>
        <v>2973.12</v>
      </c>
      <c r="K261" s="283">
        <f t="shared" si="183"/>
        <v>3356.37</v>
      </c>
      <c r="L261" s="284">
        <f t="shared" si="184"/>
        <v>839.09249999999997</v>
      </c>
      <c r="M261" s="285">
        <v>0.25</v>
      </c>
      <c r="N261" s="284">
        <f t="shared" si="185"/>
        <v>4195.4624999999996</v>
      </c>
      <c r="P261" s="230"/>
    </row>
    <row r="262" spans="1:16" s="227" customFormat="1">
      <c r="A262" s="231" t="s">
        <v>577</v>
      </c>
      <c r="B262" s="232">
        <v>98081</v>
      </c>
      <c r="C262" s="232" t="s">
        <v>28</v>
      </c>
      <c r="D262" s="258" t="s">
        <v>395</v>
      </c>
      <c r="E262" s="288" t="s">
        <v>209</v>
      </c>
      <c r="F262" s="289">
        <v>1</v>
      </c>
      <c r="G262" s="378" t="s">
        <v>396</v>
      </c>
      <c r="H262" s="378" t="s">
        <v>397</v>
      </c>
      <c r="I262" s="282">
        <f t="shared" si="181"/>
        <v>4367.93</v>
      </c>
      <c r="J262" s="283">
        <f t="shared" si="182"/>
        <v>9310.1</v>
      </c>
      <c r="K262" s="283">
        <f t="shared" si="183"/>
        <v>13678.03</v>
      </c>
      <c r="L262" s="284">
        <f t="shared" si="184"/>
        <v>3419.5075000000002</v>
      </c>
      <c r="M262" s="285">
        <v>0.25</v>
      </c>
      <c r="N262" s="284">
        <f t="shared" si="185"/>
        <v>17097.537500000002</v>
      </c>
      <c r="P262" s="230"/>
    </row>
    <row r="263" spans="1:16" s="227" customFormat="1">
      <c r="A263" s="231" t="s">
        <v>578</v>
      </c>
      <c r="B263" s="232">
        <v>98110</v>
      </c>
      <c r="C263" s="232" t="s">
        <v>28</v>
      </c>
      <c r="D263" s="258" t="s">
        <v>398</v>
      </c>
      <c r="E263" s="288" t="s">
        <v>209</v>
      </c>
      <c r="F263" s="289">
        <v>1</v>
      </c>
      <c r="G263" s="372">
        <v>10.5</v>
      </c>
      <c r="H263" s="372">
        <v>383.38</v>
      </c>
      <c r="I263" s="282">
        <f t="shared" ref="I263:I268" si="186">G263*F263</f>
        <v>10.5</v>
      </c>
      <c r="J263" s="283">
        <f t="shared" ref="J263:J268" si="187">F263*H263</f>
        <v>383.38</v>
      </c>
      <c r="K263" s="283">
        <f t="shared" ref="K263:K268" si="188">SUM(I263:J263)</f>
        <v>393.88</v>
      </c>
      <c r="L263" s="284">
        <f t="shared" ref="L263:L268" si="189">K263*M263</f>
        <v>98.47</v>
      </c>
      <c r="M263" s="285">
        <v>0.25</v>
      </c>
      <c r="N263" s="284">
        <f t="shared" ref="N263:N268" si="190">K263+L263</f>
        <v>492.35</v>
      </c>
      <c r="P263" s="230"/>
    </row>
    <row r="264" spans="1:16" s="227" customFormat="1">
      <c r="A264" s="231" t="s">
        <v>579</v>
      </c>
      <c r="B264" s="232">
        <v>91792</v>
      </c>
      <c r="C264" s="232" t="s">
        <v>28</v>
      </c>
      <c r="D264" s="258" t="s">
        <v>401</v>
      </c>
      <c r="E264" s="288" t="s">
        <v>209</v>
      </c>
      <c r="F264" s="289">
        <v>21</v>
      </c>
      <c r="G264" s="372">
        <v>24.09</v>
      </c>
      <c r="H264" s="372">
        <v>26.31</v>
      </c>
      <c r="I264" s="282">
        <f t="shared" si="186"/>
        <v>505.89</v>
      </c>
      <c r="J264" s="283">
        <f t="shared" si="187"/>
        <v>552.51</v>
      </c>
      <c r="K264" s="283">
        <f t="shared" si="188"/>
        <v>1058.4000000000001</v>
      </c>
      <c r="L264" s="284">
        <f t="shared" si="189"/>
        <v>264.60000000000002</v>
      </c>
      <c r="M264" s="285">
        <v>0.25</v>
      </c>
      <c r="N264" s="284">
        <f t="shared" si="190"/>
        <v>1323</v>
      </c>
      <c r="P264" s="230"/>
    </row>
    <row r="265" spans="1:16" s="227" customFormat="1">
      <c r="A265" s="231" t="s">
        <v>580</v>
      </c>
      <c r="B265" s="232">
        <v>91793</v>
      </c>
      <c r="C265" s="232" t="s">
        <v>28</v>
      </c>
      <c r="D265" s="258" t="s">
        <v>402</v>
      </c>
      <c r="E265" s="288" t="s">
        <v>209</v>
      </c>
      <c r="F265" s="289">
        <v>30</v>
      </c>
      <c r="G265" s="372">
        <v>29.66</v>
      </c>
      <c r="H265" s="372">
        <v>49.48</v>
      </c>
      <c r="I265" s="282">
        <f t="shared" si="186"/>
        <v>889.8</v>
      </c>
      <c r="J265" s="283">
        <f t="shared" si="187"/>
        <v>1484.3999999999999</v>
      </c>
      <c r="K265" s="283">
        <f t="shared" si="188"/>
        <v>2374.1999999999998</v>
      </c>
      <c r="L265" s="284">
        <f t="shared" si="189"/>
        <v>593.54999999999995</v>
      </c>
      <c r="M265" s="285">
        <v>0.25</v>
      </c>
      <c r="N265" s="284">
        <f t="shared" si="190"/>
        <v>2967.75</v>
      </c>
      <c r="P265" s="230"/>
    </row>
    <row r="266" spans="1:16" s="227" customFormat="1">
      <c r="A266" s="231" t="s">
        <v>581</v>
      </c>
      <c r="B266" s="232">
        <v>91794</v>
      </c>
      <c r="C266" s="232" t="s">
        <v>28</v>
      </c>
      <c r="D266" s="258" t="s">
        <v>403</v>
      </c>
      <c r="E266" s="288" t="s">
        <v>209</v>
      </c>
      <c r="F266" s="289">
        <v>32</v>
      </c>
      <c r="G266" s="372">
        <v>8.98</v>
      </c>
      <c r="H266" s="372">
        <v>32.96</v>
      </c>
      <c r="I266" s="282">
        <f t="shared" si="186"/>
        <v>287.36</v>
      </c>
      <c r="J266" s="283">
        <f t="shared" si="187"/>
        <v>1054.72</v>
      </c>
      <c r="K266" s="283">
        <f t="shared" si="188"/>
        <v>1342.08</v>
      </c>
      <c r="L266" s="284">
        <f t="shared" si="189"/>
        <v>335.52</v>
      </c>
      <c r="M266" s="285">
        <v>0.25</v>
      </c>
      <c r="N266" s="284">
        <f t="shared" si="190"/>
        <v>1677.6</v>
      </c>
      <c r="P266" s="230"/>
    </row>
    <row r="267" spans="1:16" s="227" customFormat="1">
      <c r="A267" s="231" t="s">
        <v>582</v>
      </c>
      <c r="B267" s="232">
        <v>91795</v>
      </c>
      <c r="C267" s="232" t="s">
        <v>28</v>
      </c>
      <c r="D267" s="258" t="s">
        <v>404</v>
      </c>
      <c r="E267" s="288" t="s">
        <v>209</v>
      </c>
      <c r="F267" s="289">
        <v>247</v>
      </c>
      <c r="G267" s="372">
        <v>17.440000000000001</v>
      </c>
      <c r="H267" s="372">
        <v>50.9</v>
      </c>
      <c r="I267" s="282">
        <f t="shared" si="186"/>
        <v>4307.68</v>
      </c>
      <c r="J267" s="283">
        <f t="shared" si="187"/>
        <v>12572.3</v>
      </c>
      <c r="K267" s="283">
        <f t="shared" si="188"/>
        <v>16879.98</v>
      </c>
      <c r="L267" s="284">
        <f t="shared" si="189"/>
        <v>4219.9949999999999</v>
      </c>
      <c r="M267" s="285">
        <v>0.25</v>
      </c>
      <c r="N267" s="284">
        <f t="shared" si="190"/>
        <v>21099.974999999999</v>
      </c>
      <c r="P267" s="230"/>
    </row>
    <row r="268" spans="1:16" s="227" customFormat="1">
      <c r="A268" s="231" t="s">
        <v>583</v>
      </c>
      <c r="B268" s="232">
        <v>91796</v>
      </c>
      <c r="C268" s="232" t="s">
        <v>28</v>
      </c>
      <c r="D268" s="258" t="s">
        <v>405</v>
      </c>
      <c r="E268" s="288" t="s">
        <v>209</v>
      </c>
      <c r="F268" s="289">
        <v>23</v>
      </c>
      <c r="G268" s="372">
        <v>15.44</v>
      </c>
      <c r="H268" s="372">
        <v>62.99</v>
      </c>
      <c r="I268" s="282">
        <f t="shared" si="186"/>
        <v>355.12</v>
      </c>
      <c r="J268" s="283">
        <f t="shared" si="187"/>
        <v>1448.77</v>
      </c>
      <c r="K268" s="283">
        <f t="shared" si="188"/>
        <v>1803.8899999999999</v>
      </c>
      <c r="L268" s="284">
        <f t="shared" si="189"/>
        <v>450.97249999999997</v>
      </c>
      <c r="M268" s="285">
        <v>0.25</v>
      </c>
      <c r="N268" s="284">
        <f t="shared" si="190"/>
        <v>2254.8624999999997</v>
      </c>
      <c r="P268" s="230"/>
    </row>
    <row r="269" spans="1:16" s="227" customFormat="1">
      <c r="A269" s="231" t="s">
        <v>584</v>
      </c>
      <c r="B269" s="232">
        <v>97895</v>
      </c>
      <c r="C269" s="232" t="s">
        <v>28</v>
      </c>
      <c r="D269" s="258" t="s">
        <v>423</v>
      </c>
      <c r="E269" s="288" t="s">
        <v>209</v>
      </c>
      <c r="F269" s="289">
        <v>21</v>
      </c>
      <c r="G269" s="372">
        <v>2.97</v>
      </c>
      <c r="H269" s="372">
        <v>150.47999999999999</v>
      </c>
      <c r="I269" s="282">
        <f t="shared" ref="I269:I270" si="191">G269*F269</f>
        <v>62.370000000000005</v>
      </c>
      <c r="J269" s="283">
        <f t="shared" ref="J269:J270" si="192">F269*H269</f>
        <v>3160.08</v>
      </c>
      <c r="K269" s="283">
        <f t="shared" ref="K269:K270" si="193">SUM(I269:J269)</f>
        <v>3222.45</v>
      </c>
      <c r="L269" s="284">
        <f t="shared" ref="L269:L270" si="194">K269*M269</f>
        <v>805.61249999999995</v>
      </c>
      <c r="M269" s="285">
        <v>0.25</v>
      </c>
      <c r="N269" s="284">
        <f t="shared" ref="N269:N270" si="195">K269+L269</f>
        <v>4028.0625</v>
      </c>
      <c r="P269" s="230"/>
    </row>
    <row r="270" spans="1:16" s="227" customFormat="1">
      <c r="A270" s="231" t="s">
        <v>585</v>
      </c>
      <c r="B270" s="232">
        <v>97896</v>
      </c>
      <c r="C270" s="232" t="s">
        <v>28</v>
      </c>
      <c r="D270" s="258" t="s">
        <v>425</v>
      </c>
      <c r="E270" s="288" t="s">
        <v>209</v>
      </c>
      <c r="F270" s="289">
        <v>10</v>
      </c>
      <c r="G270" s="372">
        <v>4.78</v>
      </c>
      <c r="H270" s="372">
        <v>276.32</v>
      </c>
      <c r="I270" s="282">
        <f t="shared" si="191"/>
        <v>47.800000000000004</v>
      </c>
      <c r="J270" s="283">
        <f t="shared" si="192"/>
        <v>2763.2</v>
      </c>
      <c r="K270" s="283">
        <f t="shared" si="193"/>
        <v>2811</v>
      </c>
      <c r="L270" s="284">
        <f t="shared" si="194"/>
        <v>702.75</v>
      </c>
      <c r="M270" s="285">
        <v>0.25</v>
      </c>
      <c r="N270" s="284">
        <f t="shared" si="195"/>
        <v>3513.75</v>
      </c>
      <c r="P270" s="230"/>
    </row>
    <row r="271" spans="1:16" s="227" customFormat="1">
      <c r="A271" s="231" t="s">
        <v>586</v>
      </c>
      <c r="B271" s="232">
        <v>89809</v>
      </c>
      <c r="C271" s="232" t="s">
        <v>28</v>
      </c>
      <c r="D271" s="258" t="s">
        <v>428</v>
      </c>
      <c r="E271" s="288" t="s">
        <v>209</v>
      </c>
      <c r="F271" s="289">
        <v>30</v>
      </c>
      <c r="G271" s="372">
        <v>3.18</v>
      </c>
      <c r="H271" s="372">
        <v>16.07</v>
      </c>
      <c r="I271" s="282">
        <f t="shared" ref="I271" si="196">G271*F271</f>
        <v>95.4</v>
      </c>
      <c r="J271" s="283">
        <f t="shared" ref="J271" si="197">F271*H271</f>
        <v>482.1</v>
      </c>
      <c r="K271" s="283">
        <f t="shared" ref="K271" si="198">SUM(I271:J271)</f>
        <v>577.5</v>
      </c>
      <c r="L271" s="284">
        <f t="shared" ref="L271" si="199">K271*M271</f>
        <v>144.375</v>
      </c>
      <c r="M271" s="285">
        <v>0.25</v>
      </c>
      <c r="N271" s="284">
        <f t="shared" ref="N271" si="200">K271+L271</f>
        <v>721.875</v>
      </c>
      <c r="P271" s="230"/>
    </row>
    <row r="272" spans="1:16" s="227" customFormat="1">
      <c r="A272" s="231" t="s">
        <v>587</v>
      </c>
      <c r="B272" s="232">
        <v>89800</v>
      </c>
      <c r="C272" s="232" t="s">
        <v>28</v>
      </c>
      <c r="D272" s="258" t="s">
        <v>430</v>
      </c>
      <c r="E272" s="288" t="s">
        <v>209</v>
      </c>
      <c r="F272" s="289">
        <v>185</v>
      </c>
      <c r="G272" s="372">
        <v>4.24</v>
      </c>
      <c r="H272" s="372">
        <v>23.02</v>
      </c>
      <c r="I272" s="282">
        <f t="shared" ref="I272" si="201">G272*F272</f>
        <v>784.40000000000009</v>
      </c>
      <c r="J272" s="283">
        <f t="shared" ref="J272" si="202">F272*H272</f>
        <v>4258.7</v>
      </c>
      <c r="K272" s="283">
        <f t="shared" ref="K272" si="203">SUM(I272:J272)</f>
        <v>5043.1000000000004</v>
      </c>
      <c r="L272" s="284">
        <f t="shared" ref="L272" si="204">K272*M272</f>
        <v>1260.7750000000001</v>
      </c>
      <c r="M272" s="285">
        <v>0.25</v>
      </c>
      <c r="N272" s="284">
        <f t="shared" ref="N272" si="205">K272+L272</f>
        <v>6303.875</v>
      </c>
      <c r="P272" s="230"/>
    </row>
    <row r="273" spans="1:16" s="227" customFormat="1">
      <c r="A273" s="231" t="s">
        <v>619</v>
      </c>
      <c r="B273" s="232">
        <v>15</v>
      </c>
      <c r="C273" s="232" t="s">
        <v>470</v>
      </c>
      <c r="D273" s="258" t="s">
        <v>618</v>
      </c>
      <c r="E273" s="288" t="s">
        <v>209</v>
      </c>
      <c r="F273" s="289">
        <v>2</v>
      </c>
      <c r="G273" s="372"/>
      <c r="H273" s="372">
        <v>250</v>
      </c>
      <c r="I273" s="282">
        <f t="shared" ref="I273" si="206">G273*F273</f>
        <v>0</v>
      </c>
      <c r="J273" s="283">
        <f t="shared" ref="J273" si="207">F273*H273</f>
        <v>500</v>
      </c>
      <c r="K273" s="283">
        <f t="shared" ref="K273" si="208">SUM(I273:J273)</f>
        <v>500</v>
      </c>
      <c r="L273" s="284">
        <f t="shared" ref="L273" si="209">K273*M273</f>
        <v>125</v>
      </c>
      <c r="M273" s="285">
        <v>0.25</v>
      </c>
      <c r="N273" s="284">
        <f t="shared" ref="N273" si="210">K273+L273</f>
        <v>625</v>
      </c>
      <c r="P273" s="230"/>
    </row>
    <row r="274" spans="1:16" s="227" customFormat="1">
      <c r="A274" s="231"/>
      <c r="B274" s="232"/>
      <c r="C274" s="232"/>
      <c r="D274" s="141" t="s">
        <v>33</v>
      </c>
      <c r="E274" s="288"/>
      <c r="F274" s="289"/>
      <c r="G274" s="372"/>
      <c r="H274" s="372"/>
      <c r="I274" s="290">
        <f t="shared" ref="I274:N274" si="211">SUM(I259:I273)</f>
        <v>12477.36</v>
      </c>
      <c r="J274" s="290">
        <f t="shared" si="211"/>
        <v>44887.199999999997</v>
      </c>
      <c r="K274" s="290">
        <f t="shared" si="211"/>
        <v>57364.560000000005</v>
      </c>
      <c r="L274" s="290">
        <f t="shared" si="211"/>
        <v>14341.140000000001</v>
      </c>
      <c r="M274" s="290">
        <f t="shared" si="211"/>
        <v>3.75</v>
      </c>
      <c r="N274" s="290">
        <f t="shared" si="211"/>
        <v>71705.700000000012</v>
      </c>
      <c r="P274" s="230"/>
    </row>
    <row r="275" spans="1:16" s="227" customFormat="1">
      <c r="A275" s="231"/>
      <c r="B275" s="232"/>
      <c r="C275" s="232"/>
      <c r="D275" s="258"/>
      <c r="E275" s="288"/>
      <c r="F275" s="289"/>
      <c r="G275" s="372"/>
      <c r="H275" s="372"/>
      <c r="I275" s="290"/>
      <c r="J275" s="290"/>
      <c r="K275" s="290"/>
      <c r="L275" s="290"/>
      <c r="M275" s="290"/>
      <c r="N275" s="290"/>
      <c r="P275" s="230"/>
    </row>
    <row r="276" spans="1:16" s="390" customFormat="1">
      <c r="A276" s="383">
        <v>21</v>
      </c>
      <c r="B276" s="384"/>
      <c r="C276" s="384"/>
      <c r="D276" s="385" t="s">
        <v>407</v>
      </c>
      <c r="E276" s="386"/>
      <c r="F276" s="387"/>
      <c r="G276" s="388"/>
      <c r="H276" s="388"/>
      <c r="I276" s="389"/>
      <c r="J276" s="389"/>
      <c r="K276" s="389"/>
      <c r="L276" s="389"/>
      <c r="M276" s="389"/>
      <c r="N276" s="389"/>
      <c r="P276" s="391"/>
    </row>
    <row r="277" spans="1:16" s="227" customFormat="1">
      <c r="A277" s="231" t="s">
        <v>588</v>
      </c>
      <c r="B277" s="232">
        <v>101908</v>
      </c>
      <c r="C277" s="232" t="s">
        <v>28</v>
      </c>
      <c r="D277" s="258" t="s">
        <v>409</v>
      </c>
      <c r="E277" s="288" t="s">
        <v>209</v>
      </c>
      <c r="F277" s="289">
        <v>8</v>
      </c>
      <c r="G277" s="372">
        <v>12.1</v>
      </c>
      <c r="H277" s="372">
        <v>216</v>
      </c>
      <c r="I277" s="282">
        <f t="shared" ref="I277:I282" si="212">G277*F277</f>
        <v>96.8</v>
      </c>
      <c r="J277" s="283">
        <f t="shared" ref="J277:J282" si="213">F277*H277</f>
        <v>1728</v>
      </c>
      <c r="K277" s="283">
        <f t="shared" ref="K277:K282" si="214">SUM(I277:J277)</f>
        <v>1824.8</v>
      </c>
      <c r="L277" s="284">
        <f t="shared" ref="L277:L282" si="215">K277*M277</f>
        <v>456.2</v>
      </c>
      <c r="M277" s="285">
        <v>0.25</v>
      </c>
      <c r="N277" s="284">
        <f t="shared" ref="N277:N283" si="216">K277+L277</f>
        <v>2281</v>
      </c>
      <c r="P277" s="230"/>
    </row>
    <row r="278" spans="1:16" s="227" customFormat="1">
      <c r="A278" s="231" t="s">
        <v>589</v>
      </c>
      <c r="B278" s="296" t="s">
        <v>412</v>
      </c>
      <c r="C278" s="232" t="s">
        <v>28</v>
      </c>
      <c r="D278" s="258" t="s">
        <v>410</v>
      </c>
      <c r="E278" s="288" t="s">
        <v>209</v>
      </c>
      <c r="F278" s="289">
        <v>29</v>
      </c>
      <c r="G278" s="372">
        <v>49.45</v>
      </c>
      <c r="H278" s="372">
        <v>21.34</v>
      </c>
      <c r="I278" s="282">
        <f t="shared" si="212"/>
        <v>1434.0500000000002</v>
      </c>
      <c r="J278" s="283">
        <f t="shared" si="213"/>
        <v>618.86</v>
      </c>
      <c r="K278" s="283">
        <f t="shared" si="214"/>
        <v>2052.9100000000003</v>
      </c>
      <c r="L278" s="284">
        <f t="shared" si="215"/>
        <v>513.22750000000008</v>
      </c>
      <c r="M278" s="285">
        <v>0.25</v>
      </c>
      <c r="N278" s="284">
        <f t="shared" si="216"/>
        <v>2566.1375000000003</v>
      </c>
      <c r="P278" s="230"/>
    </row>
    <row r="279" spans="1:16" s="227" customFormat="1">
      <c r="A279" s="231" t="s">
        <v>590</v>
      </c>
      <c r="B279" s="296" t="s">
        <v>411</v>
      </c>
      <c r="C279" s="232" t="s">
        <v>28</v>
      </c>
      <c r="D279" s="258" t="s">
        <v>413</v>
      </c>
      <c r="E279" s="288" t="s">
        <v>209</v>
      </c>
      <c r="F279" s="289">
        <v>4</v>
      </c>
      <c r="G279" s="372">
        <v>57.06</v>
      </c>
      <c r="H279" s="372">
        <v>614.16</v>
      </c>
      <c r="I279" s="282">
        <f t="shared" si="212"/>
        <v>228.24</v>
      </c>
      <c r="J279" s="283">
        <f t="shared" si="213"/>
        <v>2456.64</v>
      </c>
      <c r="K279" s="283">
        <f t="shared" si="214"/>
        <v>2684.88</v>
      </c>
      <c r="L279" s="284">
        <f t="shared" si="215"/>
        <v>671.22</v>
      </c>
      <c r="M279" s="285">
        <v>0.25</v>
      </c>
      <c r="N279" s="284">
        <f t="shared" si="216"/>
        <v>3356.1000000000004</v>
      </c>
      <c r="P279" s="230"/>
    </row>
    <row r="280" spans="1:16" s="227" customFormat="1">
      <c r="A280" s="231" t="s">
        <v>591</v>
      </c>
      <c r="B280" s="232">
        <v>39624</v>
      </c>
      <c r="C280" s="232" t="s">
        <v>28</v>
      </c>
      <c r="D280" s="258" t="s">
        <v>414</v>
      </c>
      <c r="E280" s="288" t="s">
        <v>209</v>
      </c>
      <c r="F280" s="289">
        <v>4</v>
      </c>
      <c r="G280" s="372">
        <v>12.19</v>
      </c>
      <c r="H280" s="372">
        <v>1283.9000000000001</v>
      </c>
      <c r="I280" s="282">
        <f t="shared" si="212"/>
        <v>48.76</v>
      </c>
      <c r="J280" s="283">
        <f t="shared" si="213"/>
        <v>5135.6000000000004</v>
      </c>
      <c r="K280" s="283">
        <f t="shared" si="214"/>
        <v>5184.3600000000006</v>
      </c>
      <c r="L280" s="284">
        <f t="shared" si="215"/>
        <v>1296.0900000000001</v>
      </c>
      <c r="M280" s="285">
        <v>0.25</v>
      </c>
      <c r="N280" s="284">
        <f t="shared" si="216"/>
        <v>6480.4500000000007</v>
      </c>
      <c r="P280" s="230"/>
    </row>
    <row r="281" spans="1:16" s="227" customFormat="1">
      <c r="A281" s="231" t="s">
        <v>592</v>
      </c>
      <c r="B281" s="232">
        <v>10</v>
      </c>
      <c r="C281" s="232" t="s">
        <v>470</v>
      </c>
      <c r="D281" s="258" t="s">
        <v>416</v>
      </c>
      <c r="E281" s="288" t="s">
        <v>209</v>
      </c>
      <c r="F281" s="289">
        <v>12</v>
      </c>
      <c r="G281" s="372">
        <v>9.01</v>
      </c>
      <c r="H281" s="372">
        <v>10.6</v>
      </c>
      <c r="I281" s="282">
        <f t="shared" si="212"/>
        <v>108.12</v>
      </c>
      <c r="J281" s="283">
        <f t="shared" si="213"/>
        <v>127.19999999999999</v>
      </c>
      <c r="K281" s="283">
        <f t="shared" si="214"/>
        <v>235.32</v>
      </c>
      <c r="L281" s="284">
        <f t="shared" si="215"/>
        <v>58.83</v>
      </c>
      <c r="M281" s="285">
        <v>0.25</v>
      </c>
      <c r="N281" s="284">
        <f t="shared" si="216"/>
        <v>294.14999999999998</v>
      </c>
      <c r="P281" s="230"/>
    </row>
    <row r="282" spans="1:16" s="227" customFormat="1">
      <c r="A282" s="231" t="s">
        <v>593</v>
      </c>
      <c r="B282" s="232">
        <v>11</v>
      </c>
      <c r="C282" s="232" t="s">
        <v>470</v>
      </c>
      <c r="D282" s="258" t="s">
        <v>417</v>
      </c>
      <c r="E282" s="288" t="s">
        <v>209</v>
      </c>
      <c r="F282" s="289">
        <v>8</v>
      </c>
      <c r="G282" s="372">
        <v>9.01</v>
      </c>
      <c r="H282" s="372">
        <v>20.62</v>
      </c>
      <c r="I282" s="282">
        <f t="shared" si="212"/>
        <v>72.08</v>
      </c>
      <c r="J282" s="283">
        <f t="shared" si="213"/>
        <v>164.96</v>
      </c>
      <c r="K282" s="283">
        <f t="shared" si="214"/>
        <v>237.04000000000002</v>
      </c>
      <c r="L282" s="284">
        <f t="shared" si="215"/>
        <v>59.260000000000005</v>
      </c>
      <c r="M282" s="285">
        <v>0.25</v>
      </c>
      <c r="N282" s="284">
        <f t="shared" si="216"/>
        <v>296.3</v>
      </c>
      <c r="P282" s="230"/>
    </row>
    <row r="283" spans="1:16" s="227" customFormat="1">
      <c r="A283" s="231" t="s">
        <v>594</v>
      </c>
      <c r="B283" s="232">
        <v>12</v>
      </c>
      <c r="C283" s="232" t="s">
        <v>470</v>
      </c>
      <c r="D283" s="258" t="s">
        <v>489</v>
      </c>
      <c r="E283" s="288" t="s">
        <v>209</v>
      </c>
      <c r="F283" s="289">
        <v>9</v>
      </c>
      <c r="G283" s="372">
        <v>9.01</v>
      </c>
      <c r="H283" s="372">
        <v>33.24</v>
      </c>
      <c r="I283" s="282">
        <f t="shared" ref="I283" si="217">G283*F283</f>
        <v>81.09</v>
      </c>
      <c r="J283" s="283">
        <f t="shared" ref="J283" si="218">F283*H283</f>
        <v>299.16000000000003</v>
      </c>
      <c r="K283" s="283">
        <f t="shared" ref="K283" si="219">SUM(I283:J283)</f>
        <v>380.25</v>
      </c>
      <c r="L283" s="284">
        <f t="shared" ref="L283" si="220">K283*M283</f>
        <v>95.0625</v>
      </c>
      <c r="M283" s="285">
        <v>0.25</v>
      </c>
      <c r="N283" s="284">
        <f t="shared" si="216"/>
        <v>475.3125</v>
      </c>
      <c r="P283" s="230"/>
    </row>
    <row r="284" spans="1:16" s="227" customFormat="1">
      <c r="A284" s="231" t="s">
        <v>595</v>
      </c>
      <c r="B284" s="232">
        <v>13</v>
      </c>
      <c r="C284" s="232" t="s">
        <v>470</v>
      </c>
      <c r="D284" s="258" t="s">
        <v>426</v>
      </c>
      <c r="E284" s="288" t="s">
        <v>209</v>
      </c>
      <c r="F284" s="289">
        <v>44</v>
      </c>
      <c r="G284" s="372">
        <v>9.01</v>
      </c>
      <c r="H284" s="372">
        <v>17.829999999999998</v>
      </c>
      <c r="I284" s="282">
        <f t="shared" ref="I284" si="221">G284*F284</f>
        <v>396.44</v>
      </c>
      <c r="J284" s="283">
        <f t="shared" ref="J284" si="222">F284*H284</f>
        <v>784.52</v>
      </c>
      <c r="K284" s="283">
        <f t="shared" ref="K284" si="223">SUM(I284:J284)</f>
        <v>1180.96</v>
      </c>
      <c r="L284" s="284">
        <f t="shared" ref="L284" si="224">K284*M284</f>
        <v>295.24</v>
      </c>
      <c r="M284" s="285">
        <v>0.25</v>
      </c>
      <c r="N284" s="284">
        <f t="shared" ref="N284" si="225">K284+L284</f>
        <v>1476.2</v>
      </c>
      <c r="P284" s="230"/>
    </row>
    <row r="285" spans="1:16" s="227" customFormat="1">
      <c r="A285" s="231"/>
      <c r="B285" s="232"/>
      <c r="C285" s="232"/>
      <c r="D285" s="258"/>
      <c r="E285" s="288"/>
      <c r="F285" s="289"/>
      <c r="G285" s="372"/>
      <c r="H285" s="372"/>
      <c r="I285" s="282"/>
      <c r="J285" s="283"/>
      <c r="K285" s="283"/>
      <c r="L285" s="284"/>
      <c r="M285" s="285"/>
      <c r="N285" s="284"/>
      <c r="P285" s="230"/>
    </row>
    <row r="286" spans="1:16" s="227" customFormat="1">
      <c r="A286" s="231"/>
      <c r="B286" s="232"/>
      <c r="C286" s="232"/>
      <c r="D286" s="141" t="s">
        <v>33</v>
      </c>
      <c r="E286" s="288"/>
      <c r="F286" s="289"/>
      <c r="G286" s="372"/>
      <c r="H286" s="372"/>
      <c r="I286" s="290">
        <f t="shared" ref="I286:N286" si="226">SUM(I277:I284)</f>
        <v>2465.5800000000004</v>
      </c>
      <c r="J286" s="290">
        <f t="shared" si="226"/>
        <v>11314.94</v>
      </c>
      <c r="K286" s="290">
        <f t="shared" si="226"/>
        <v>13780.52</v>
      </c>
      <c r="L286" s="290">
        <f t="shared" si="226"/>
        <v>3445.13</v>
      </c>
      <c r="M286" s="290">
        <f t="shared" si="226"/>
        <v>2</v>
      </c>
      <c r="N286" s="290">
        <f t="shared" si="226"/>
        <v>17225.650000000001</v>
      </c>
      <c r="P286" s="230"/>
    </row>
    <row r="287" spans="1:16">
      <c r="A287" s="188"/>
      <c r="B287" s="189"/>
      <c r="C287" s="189"/>
      <c r="D287" s="258"/>
      <c r="E287" s="191"/>
      <c r="F287" s="192"/>
      <c r="G287" s="377"/>
      <c r="H287" s="377"/>
      <c r="I287" s="234"/>
      <c r="J287" s="294"/>
      <c r="K287" s="191"/>
      <c r="L287" s="198"/>
      <c r="M287" s="193"/>
      <c r="N287" s="196"/>
      <c r="P287" s="145"/>
    </row>
    <row r="288" spans="1:16" ht="13.5">
      <c r="A288" s="188"/>
      <c r="B288" s="208"/>
      <c r="C288" s="208"/>
      <c r="D288" s="190"/>
      <c r="E288" s="194"/>
      <c r="F288" s="195"/>
      <c r="G288" s="379"/>
      <c r="H288" s="379"/>
      <c r="I288" s="206"/>
      <c r="J288" s="345"/>
      <c r="K288" s="209"/>
      <c r="L288" s="199"/>
      <c r="M288" s="205"/>
      <c r="N288" s="199"/>
    </row>
    <row r="289" spans="1:14" s="227" customFormat="1" ht="13.5">
      <c r="A289" s="307">
        <v>22</v>
      </c>
      <c r="B289" s="308"/>
      <c r="C289" s="308"/>
      <c r="D289" s="309" t="s">
        <v>44</v>
      </c>
      <c r="E289" s="310"/>
      <c r="F289" s="311"/>
      <c r="G289" s="380"/>
      <c r="H289" s="380"/>
      <c r="I289" s="312"/>
      <c r="J289" s="346"/>
      <c r="K289" s="313"/>
      <c r="L289" s="314"/>
      <c r="M289" s="315"/>
      <c r="N289" s="314"/>
    </row>
    <row r="290" spans="1:14" s="227" customFormat="1">
      <c r="A290" s="316" t="s">
        <v>596</v>
      </c>
      <c r="B290" s="232">
        <v>14</v>
      </c>
      <c r="C290" s="232" t="s">
        <v>470</v>
      </c>
      <c r="D290" s="258" t="s">
        <v>46</v>
      </c>
      <c r="E290" s="181" t="s">
        <v>420</v>
      </c>
      <c r="F290" s="234">
        <v>749</v>
      </c>
      <c r="G290" s="245">
        <v>1.63</v>
      </c>
      <c r="H290" s="245"/>
      <c r="I290" s="181"/>
      <c r="J290" s="245">
        <f>ROUND((F290*G290),2)</f>
        <v>1220.8699999999999</v>
      </c>
      <c r="K290" s="181"/>
      <c r="L290" s="236">
        <f t="shared" ref="L290" si="227">J290*M290</f>
        <v>305.21749999999997</v>
      </c>
      <c r="M290" s="317">
        <v>0.25</v>
      </c>
      <c r="N290" s="236">
        <f>ROUND(SUM(J290:L290),2)</f>
        <v>1526.09</v>
      </c>
    </row>
    <row r="291" spans="1:14" s="227" customFormat="1" ht="13.5">
      <c r="A291" s="231"/>
      <c r="B291" s="318"/>
      <c r="C291" s="318"/>
      <c r="D291" s="141" t="s">
        <v>33</v>
      </c>
      <c r="E291" s="142"/>
      <c r="F291" s="234"/>
      <c r="G291" s="381"/>
      <c r="H291" s="381"/>
      <c r="I291" s="319"/>
      <c r="J291" s="243">
        <f>SUM(J290)</f>
        <v>1220.8699999999999</v>
      </c>
      <c r="K291" s="320"/>
      <c r="L291" s="240">
        <f>SUM(L290)</f>
        <v>305.21749999999997</v>
      </c>
      <c r="M291" s="317"/>
      <c r="N291" s="240">
        <f>SUM(N290)</f>
        <v>1526.09</v>
      </c>
    </row>
    <row r="292" spans="1:14" s="227" customFormat="1" ht="13.5">
      <c r="A292" s="231"/>
      <c r="B292" s="318"/>
      <c r="C292" s="318"/>
      <c r="D292" s="141"/>
      <c r="E292" s="142"/>
      <c r="F292" s="234"/>
      <c r="G292" s="381"/>
      <c r="H292" s="381"/>
      <c r="I292" s="319"/>
      <c r="J292" s="243"/>
      <c r="K292" s="320"/>
      <c r="L292" s="240"/>
      <c r="M292" s="317"/>
      <c r="N292" s="240"/>
    </row>
    <row r="293" spans="1:14" s="227" customFormat="1" ht="13.5">
      <c r="A293" s="231"/>
      <c r="B293" s="318"/>
      <c r="C293" s="318"/>
      <c r="D293" s="258"/>
      <c r="E293" s="181"/>
      <c r="F293" s="234"/>
      <c r="G293" s="382"/>
      <c r="H293" s="382"/>
      <c r="I293" s="142"/>
      <c r="J293" s="245"/>
      <c r="K293" s="181"/>
      <c r="L293" s="321"/>
      <c r="M293" s="322"/>
      <c r="N293" s="321"/>
    </row>
    <row r="294" spans="1:14" s="227" customFormat="1" ht="13.5" customHeight="1">
      <c r="A294" s="460" t="s">
        <v>47</v>
      </c>
      <c r="B294" s="460"/>
      <c r="C294" s="460"/>
      <c r="D294" s="460"/>
      <c r="E294" s="460"/>
      <c r="F294" s="460"/>
      <c r="G294" s="380"/>
      <c r="H294" s="380"/>
      <c r="I294" s="312"/>
      <c r="J294" s="347"/>
      <c r="K294" s="314"/>
      <c r="L294" s="314"/>
      <c r="M294" s="315"/>
      <c r="N294" s="314">
        <f>SUM(N291,N286,N274,N256,N227,N199,N194,N187,N176,N159,N146,N140,N129,N118,N108,N101,N96,N90,N85,N78,N71,N63,N55,N47,N40,N29,N20)</f>
        <v>1795893.1956249999</v>
      </c>
    </row>
    <row r="295" spans="1:14" ht="13.5">
      <c r="B295" s="211"/>
      <c r="C295" s="211"/>
      <c r="D295" s="212"/>
      <c r="E295" s="213"/>
      <c r="F295" s="214"/>
      <c r="G295" s="348"/>
      <c r="H295" s="348"/>
      <c r="I295" s="213"/>
      <c r="J295" s="348"/>
      <c r="K295" s="213"/>
      <c r="L295" s="215"/>
      <c r="M295" s="216"/>
      <c r="N295" s="215"/>
    </row>
    <row r="296" spans="1:14" ht="15">
      <c r="B296" s="461" t="s">
        <v>48</v>
      </c>
      <c r="C296" s="461"/>
      <c r="D296" s="461"/>
      <c r="E296" s="461"/>
      <c r="F296" s="461"/>
      <c r="G296" s="349"/>
      <c r="H296" s="349"/>
      <c r="I296" s="323"/>
      <c r="J296" s="349"/>
      <c r="K296" s="323"/>
      <c r="L296" s="324"/>
      <c r="M296" s="216"/>
      <c r="N296" s="215"/>
    </row>
    <row r="297" spans="1:14" ht="13.5">
      <c r="A297" s="217"/>
      <c r="B297" s="325" t="s">
        <v>49</v>
      </c>
      <c r="C297" s="325"/>
      <c r="D297" s="326"/>
      <c r="E297" s="323"/>
      <c r="F297" s="327"/>
      <c r="G297" s="349"/>
      <c r="H297" s="349"/>
      <c r="I297" s="323"/>
      <c r="J297" s="349"/>
      <c r="K297" s="323"/>
      <c r="L297" s="324"/>
      <c r="M297" s="216"/>
      <c r="N297" s="215"/>
    </row>
    <row r="298" spans="1:14" ht="13.5">
      <c r="A298" s="217"/>
      <c r="B298" s="325"/>
      <c r="C298" s="325"/>
      <c r="D298" s="326"/>
      <c r="E298" s="323"/>
      <c r="F298" s="327"/>
      <c r="G298" s="349"/>
      <c r="H298" s="349"/>
      <c r="I298" s="323"/>
      <c r="J298" s="349"/>
      <c r="K298" s="323"/>
      <c r="L298" s="324"/>
      <c r="M298" s="216"/>
      <c r="N298" s="215"/>
    </row>
    <row r="299" spans="1:14" ht="15.75">
      <c r="B299" s="328" t="s">
        <v>50</v>
      </c>
      <c r="C299" s="328"/>
      <c r="D299" s="326"/>
      <c r="E299" s="466" t="s">
        <v>8</v>
      </c>
      <c r="F299" s="466"/>
      <c r="G299" s="466"/>
      <c r="H299" s="466"/>
      <c r="I299" s="466"/>
      <c r="J299" s="466"/>
      <c r="K299" s="323"/>
      <c r="L299" s="324"/>
      <c r="M299" s="216"/>
      <c r="N299" s="215"/>
    </row>
    <row r="300" spans="1:14" ht="15.75">
      <c r="B300" s="462" t="s">
        <v>613</v>
      </c>
      <c r="C300" s="462"/>
      <c r="D300" s="462"/>
      <c r="E300" s="462"/>
      <c r="F300" s="462"/>
      <c r="G300" s="462"/>
      <c r="H300" s="462"/>
      <c r="I300" s="462"/>
      <c r="J300" s="462"/>
      <c r="K300" s="462"/>
      <c r="L300" s="462"/>
      <c r="M300" s="216"/>
      <c r="N300" s="215"/>
    </row>
    <row r="301" spans="1:14" ht="15.75">
      <c r="B301" s="463" t="s">
        <v>422</v>
      </c>
      <c r="C301" s="463"/>
      <c r="D301" s="463"/>
      <c r="E301" s="463"/>
      <c r="F301" s="463"/>
      <c r="G301" s="463"/>
      <c r="H301" s="463"/>
      <c r="I301" s="463"/>
      <c r="J301" s="463"/>
      <c r="K301" s="463"/>
      <c r="L301" s="463"/>
      <c r="M301" s="216"/>
      <c r="N301" s="215"/>
    </row>
    <row r="302" spans="1:14">
      <c r="B302" s="329"/>
      <c r="C302" s="329"/>
      <c r="D302" s="330"/>
      <c r="E302" s="331"/>
      <c r="F302" s="332"/>
      <c r="G302" s="350"/>
      <c r="H302" s="350"/>
      <c r="I302" s="332"/>
      <c r="J302" s="350"/>
      <c r="K302" s="332"/>
      <c r="L302" s="332"/>
    </row>
  </sheetData>
  <mergeCells count="18">
    <mergeCell ref="A294:F294"/>
    <mergeCell ref="B296:F296"/>
    <mergeCell ref="B300:L300"/>
    <mergeCell ref="B301:L301"/>
    <mergeCell ref="L9:M9"/>
    <mergeCell ref="E299:J299"/>
    <mergeCell ref="F9:F11"/>
    <mergeCell ref="A9:A11"/>
    <mergeCell ref="B9:B11"/>
    <mergeCell ref="D9:D11"/>
    <mergeCell ref="E9:E11"/>
    <mergeCell ref="N2:N4"/>
    <mergeCell ref="O3:O4"/>
    <mergeCell ref="L10:L11"/>
    <mergeCell ref="M10:M11"/>
    <mergeCell ref="B2:M2"/>
    <mergeCell ref="B3:M3"/>
    <mergeCell ref="B4:M4"/>
  </mergeCells>
  <phoneticPr fontId="47" type="noConversion"/>
  <printOptions horizontalCentered="1"/>
  <pageMargins left="0.25" right="0.25" top="0.75" bottom="0.75" header="0.3" footer="0.3"/>
  <pageSetup paperSize="9" scale="57" fitToHeight="0" orientation="landscape" verticalDpi="300" r:id="rId1"/>
  <drawing r:id="rId2"/>
  <legacyDrawing r:id="rId3"/>
  <oleObjects>
    <mc:AlternateContent xmlns:mc="http://schemas.openxmlformats.org/markup-compatibility/2006">
      <mc:Choice Requires="x14">
        <oleObject progId="Paint.Picture" shapeId="7169" r:id="rId4">
          <objectPr defaultSize="0" autoPict="0" r:id="rId5">
            <anchor moveWithCells="1">
              <from>
                <xdr:col>1</xdr:col>
                <xdr:colOff>66675</xdr:colOff>
                <xdr:row>0</xdr:row>
                <xdr:rowOff>66675</xdr:rowOff>
              </from>
              <to>
                <xdr:col>2</xdr:col>
                <xdr:colOff>95250</xdr:colOff>
                <xdr:row>3</xdr:row>
                <xdr:rowOff>152400</xdr:rowOff>
              </to>
            </anchor>
          </objectPr>
        </oleObject>
      </mc:Choice>
      <mc:Fallback>
        <oleObject progId="Paint.Picture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K318"/>
  <sheetViews>
    <sheetView topLeftCell="A40" workbookViewId="0">
      <selection activeCell="I52" sqref="I52"/>
    </sheetView>
  </sheetViews>
  <sheetFormatPr defaultColWidth="9.140625" defaultRowHeight="15"/>
  <cols>
    <col min="1" max="1" width="7" style="106" customWidth="1"/>
    <col min="2" max="2" width="1" style="106" customWidth="1"/>
    <col min="3" max="3" width="6.5703125" style="106" customWidth="1"/>
    <col min="4" max="4" width="2" style="106" customWidth="1"/>
    <col min="5" max="5" width="52.7109375" style="106" customWidth="1"/>
    <col min="6" max="7" width="15.7109375" style="107" customWidth="1"/>
    <col min="8" max="16384" width="9.140625" style="106"/>
  </cols>
  <sheetData>
    <row r="5" spans="1:11">
      <c r="A5" s="108"/>
      <c r="B5" s="108"/>
      <c r="C5" s="108"/>
      <c r="D5" s="108"/>
      <c r="E5" s="108"/>
      <c r="F5" s="109"/>
      <c r="G5" s="109"/>
      <c r="H5" s="108"/>
    </row>
    <row r="6" spans="1:11" ht="20.25" customHeight="1">
      <c r="A6" s="489" t="str">
        <f>'PLANILHA ORÇAMENTO'!B5</f>
        <v>PROPRIETÁRIO:</v>
      </c>
      <c r="B6" s="481"/>
      <c r="C6" s="481"/>
      <c r="D6" s="481"/>
      <c r="E6" s="110" t="str">
        <f>'PLANILHA ORÇAMENTO'!D5</f>
        <v>Camara  de Vereadores de São José do Norte - RS</v>
      </c>
      <c r="F6" s="111"/>
      <c r="G6" s="112"/>
      <c r="H6" s="108"/>
    </row>
    <row r="7" spans="1:11" ht="30">
      <c r="A7" s="490" t="str">
        <f>'PLANILHA ORÇAMENTO'!B6</f>
        <v>OBRA:</v>
      </c>
      <c r="B7" s="491"/>
      <c r="C7" s="491"/>
      <c r="D7" s="491"/>
      <c r="E7" s="114" t="str">
        <f>'PLANILHA ORÇAMENTO'!D6</f>
        <v>Construção da Camara  de Vereadores de São José do Norte</v>
      </c>
      <c r="F7" s="108"/>
      <c r="G7" s="115"/>
    </row>
    <row r="8" spans="1:11">
      <c r="A8" s="490" t="str">
        <f>'PLANILHA ORÇAMENTO'!B7</f>
        <v>ENDEREÇO</v>
      </c>
      <c r="B8" s="491"/>
      <c r="C8" s="491"/>
      <c r="D8" s="491"/>
      <c r="E8" s="114" t="str">
        <f>'PLANILHA ORÇAMENTO'!D7</f>
        <v>Rua General  Osório n. 575</v>
      </c>
      <c r="F8" s="108"/>
      <c r="G8" s="115"/>
    </row>
    <row r="9" spans="1:11" ht="30">
      <c r="A9" s="490" t="str">
        <f>'PLANILHA ORÇAMENTO'!B8</f>
        <v>DATA:</v>
      </c>
      <c r="B9" s="491"/>
      <c r="C9" s="491"/>
      <c r="D9" s="491"/>
      <c r="E9" s="114" t="str">
        <f>'PLANILHA ORÇAMENTO'!D8</f>
        <v>01/10/2021               REFERENCIA TÉCNICA PLANILHA SINAPE: 15/10/2021</v>
      </c>
      <c r="F9" s="108"/>
      <c r="G9" s="115"/>
    </row>
    <row r="10" spans="1:11" s="105" customFormat="1">
      <c r="A10" s="116"/>
      <c r="B10" s="117"/>
      <c r="C10" s="117"/>
      <c r="D10" s="117"/>
      <c r="E10" s="117"/>
      <c r="F10" s="117"/>
      <c r="G10" s="118"/>
      <c r="H10" s="119"/>
      <c r="I10" s="119"/>
      <c r="J10" s="119"/>
      <c r="K10" s="135"/>
    </row>
    <row r="11" spans="1:11">
      <c r="A11" s="120" t="s">
        <v>15</v>
      </c>
      <c r="B11" s="488" t="s">
        <v>52</v>
      </c>
      <c r="C11" s="488"/>
      <c r="D11" s="488"/>
      <c r="E11" s="488"/>
      <c r="F11" s="121" t="s">
        <v>53</v>
      </c>
      <c r="G11" s="121" t="s">
        <v>54</v>
      </c>
      <c r="H11" s="122"/>
      <c r="I11" s="122"/>
      <c r="J11" s="122"/>
      <c r="K11" s="108"/>
    </row>
    <row r="12" spans="1:11" s="105" customFormat="1">
      <c r="A12" s="123"/>
      <c r="B12" s="124"/>
      <c r="C12" s="124"/>
      <c r="D12" s="124"/>
      <c r="E12" s="124"/>
      <c r="F12" s="125"/>
      <c r="G12" s="125"/>
      <c r="H12" s="119"/>
      <c r="I12" s="119"/>
      <c r="J12" s="119"/>
      <c r="K12" s="135"/>
    </row>
    <row r="13" spans="1:11">
      <c r="A13" s="487" t="s">
        <v>55</v>
      </c>
      <c r="B13" s="488"/>
      <c r="C13" s="488"/>
      <c r="D13" s="488"/>
      <c r="E13" s="488"/>
      <c r="F13" s="126" t="s">
        <v>6</v>
      </c>
      <c r="G13" s="126" t="s">
        <v>6</v>
      </c>
    </row>
    <row r="14" spans="1:11">
      <c r="A14" s="113" t="s">
        <v>56</v>
      </c>
      <c r="B14" s="108"/>
      <c r="C14" s="476" t="s">
        <v>57</v>
      </c>
      <c r="D14" s="476"/>
      <c r="E14" s="476"/>
      <c r="F14" s="127">
        <v>0</v>
      </c>
      <c r="G14" s="127">
        <v>0</v>
      </c>
    </row>
    <row r="15" spans="1:11">
      <c r="A15" s="113" t="s">
        <v>58</v>
      </c>
      <c r="B15" s="108"/>
      <c r="C15" s="476" t="s">
        <v>59</v>
      </c>
      <c r="D15" s="476"/>
      <c r="E15" s="476"/>
      <c r="F15" s="127">
        <v>1.5</v>
      </c>
      <c r="G15" s="127">
        <v>1.5</v>
      </c>
    </row>
    <row r="16" spans="1:11">
      <c r="A16" s="113" t="s">
        <v>60</v>
      </c>
      <c r="B16" s="108"/>
      <c r="C16" s="476" t="s">
        <v>61</v>
      </c>
      <c r="D16" s="476"/>
      <c r="E16" s="476"/>
      <c r="F16" s="127">
        <v>1</v>
      </c>
      <c r="G16" s="127">
        <v>1</v>
      </c>
    </row>
    <row r="17" spans="1:9">
      <c r="A17" s="113" t="s">
        <v>62</v>
      </c>
      <c r="B17" s="108"/>
      <c r="C17" s="476" t="s">
        <v>63</v>
      </c>
      <c r="D17" s="476"/>
      <c r="E17" s="476"/>
      <c r="F17" s="127">
        <v>0.2</v>
      </c>
      <c r="G17" s="127">
        <v>0.2</v>
      </c>
    </row>
    <row r="18" spans="1:9">
      <c r="A18" s="113" t="s">
        <v>64</v>
      </c>
      <c r="B18" s="108"/>
      <c r="C18" s="476" t="s">
        <v>65</v>
      </c>
      <c r="D18" s="476"/>
      <c r="E18" s="476"/>
      <c r="F18" s="127">
        <v>0.6</v>
      </c>
      <c r="G18" s="127">
        <v>0.6</v>
      </c>
    </row>
    <row r="19" spans="1:9">
      <c r="A19" s="113" t="s">
        <v>66</v>
      </c>
      <c r="B19" s="108"/>
      <c r="C19" s="476" t="s">
        <v>67</v>
      </c>
      <c r="D19" s="476"/>
      <c r="E19" s="476"/>
      <c r="F19" s="127">
        <v>2.5</v>
      </c>
      <c r="G19" s="127">
        <v>2.5</v>
      </c>
    </row>
    <row r="20" spans="1:9">
      <c r="A20" s="113" t="s">
        <v>68</v>
      </c>
      <c r="B20" s="108"/>
      <c r="C20" s="476" t="s">
        <v>69</v>
      </c>
      <c r="D20" s="476"/>
      <c r="E20" s="476"/>
      <c r="F20" s="127">
        <v>3</v>
      </c>
      <c r="G20" s="127">
        <v>3</v>
      </c>
    </row>
    <row r="21" spans="1:9">
      <c r="A21" s="113" t="s">
        <v>70</v>
      </c>
      <c r="B21" s="108"/>
      <c r="C21" s="476" t="s">
        <v>71</v>
      </c>
      <c r="D21" s="476"/>
      <c r="E21" s="476"/>
      <c r="F21" s="127">
        <v>8</v>
      </c>
      <c r="G21" s="127">
        <v>8</v>
      </c>
    </row>
    <row r="22" spans="1:9" ht="15" customHeight="1">
      <c r="A22" s="113" t="s">
        <v>72</v>
      </c>
      <c r="B22" s="108"/>
      <c r="C22" s="486" t="s">
        <v>73</v>
      </c>
      <c r="D22" s="486"/>
      <c r="E22" s="486"/>
      <c r="F22" s="127">
        <v>0</v>
      </c>
      <c r="G22" s="127">
        <v>0</v>
      </c>
    </row>
    <row r="23" spans="1:9" ht="15" customHeight="1">
      <c r="A23" s="477" t="s">
        <v>74</v>
      </c>
      <c r="B23" s="478"/>
      <c r="C23" s="478"/>
      <c r="D23" s="478"/>
      <c r="E23" s="128"/>
      <c r="F23" s="129">
        <f>SUM(F14:F22)</f>
        <v>16.8</v>
      </c>
      <c r="G23" s="129">
        <f>SUM(G14:G22)</f>
        <v>16.8</v>
      </c>
    </row>
    <row r="24" spans="1:9">
      <c r="A24" s="130"/>
      <c r="B24" s="108"/>
      <c r="C24" s="108"/>
      <c r="D24" s="108"/>
      <c r="E24" s="108"/>
      <c r="F24" s="127"/>
      <c r="G24" s="127"/>
    </row>
    <row r="25" spans="1:9" ht="15" customHeight="1">
      <c r="A25" s="487" t="s">
        <v>75</v>
      </c>
      <c r="B25" s="488"/>
      <c r="C25" s="488"/>
      <c r="D25" s="488"/>
      <c r="E25" s="488"/>
      <c r="F25" s="131"/>
      <c r="G25" s="131"/>
    </row>
    <row r="26" spans="1:9" ht="15" customHeight="1">
      <c r="A26" s="113" t="s">
        <v>76</v>
      </c>
      <c r="B26" s="108"/>
      <c r="C26" s="476" t="s">
        <v>77</v>
      </c>
      <c r="D26" s="476"/>
      <c r="E26" s="476"/>
      <c r="F26" s="127">
        <v>17.91</v>
      </c>
      <c r="G26" s="127">
        <v>0</v>
      </c>
      <c r="I26" s="136"/>
    </row>
    <row r="27" spans="1:9" ht="15" customHeight="1">
      <c r="A27" s="113" t="s">
        <v>78</v>
      </c>
      <c r="B27" s="108"/>
      <c r="C27" s="476" t="s">
        <v>79</v>
      </c>
      <c r="D27" s="476"/>
      <c r="E27" s="476"/>
      <c r="F27" s="127">
        <v>4.24</v>
      </c>
      <c r="G27" s="127">
        <v>0</v>
      </c>
      <c r="I27" s="136"/>
    </row>
    <row r="28" spans="1:9" ht="15" customHeight="1">
      <c r="A28" s="113" t="s">
        <v>80</v>
      </c>
      <c r="B28" s="108"/>
      <c r="C28" s="476" t="s">
        <v>81</v>
      </c>
      <c r="D28" s="476"/>
      <c r="E28" s="476"/>
      <c r="F28" s="127">
        <v>0.91</v>
      </c>
      <c r="G28" s="127">
        <v>0.69</v>
      </c>
      <c r="I28" s="136"/>
    </row>
    <row r="29" spans="1:9" ht="15" customHeight="1">
      <c r="A29" s="113" t="s">
        <v>82</v>
      </c>
      <c r="B29" s="108"/>
      <c r="C29" s="476" t="s">
        <v>83</v>
      </c>
      <c r="D29" s="476"/>
      <c r="E29" s="476"/>
      <c r="F29" s="127">
        <v>10.89</v>
      </c>
      <c r="G29" s="127">
        <v>8.33</v>
      </c>
      <c r="I29" s="136"/>
    </row>
    <row r="30" spans="1:9" ht="15" customHeight="1">
      <c r="A30" s="113" t="s">
        <v>84</v>
      </c>
      <c r="B30" s="108"/>
      <c r="C30" s="476" t="s">
        <v>85</v>
      </c>
      <c r="D30" s="476"/>
      <c r="E30" s="476"/>
      <c r="F30" s="127">
        <v>0.08</v>
      </c>
      <c r="G30" s="127">
        <v>0.06</v>
      </c>
      <c r="I30" s="136"/>
    </row>
    <row r="31" spans="1:9" ht="15" customHeight="1">
      <c r="A31" s="113" t="s">
        <v>86</v>
      </c>
      <c r="B31" s="108"/>
      <c r="C31" s="476" t="s">
        <v>87</v>
      </c>
      <c r="D31" s="476"/>
      <c r="E31" s="476"/>
      <c r="F31" s="127">
        <v>0.73</v>
      </c>
      <c r="G31" s="127">
        <v>0.56000000000000005</v>
      </c>
      <c r="I31" s="136"/>
    </row>
    <row r="32" spans="1:9" ht="15" customHeight="1">
      <c r="A32" s="113" t="s">
        <v>88</v>
      </c>
      <c r="B32" s="108"/>
      <c r="C32" s="476" t="s">
        <v>89</v>
      </c>
      <c r="D32" s="476"/>
      <c r="E32" s="476"/>
      <c r="F32" s="127">
        <v>1.36</v>
      </c>
      <c r="G32" s="127">
        <v>0</v>
      </c>
      <c r="I32" s="136"/>
    </row>
    <row r="33" spans="1:9" ht="15" customHeight="1">
      <c r="A33" s="113" t="s">
        <v>90</v>
      </c>
      <c r="B33" s="108"/>
      <c r="C33" s="476" t="s">
        <v>91</v>
      </c>
      <c r="D33" s="476"/>
      <c r="E33" s="476"/>
      <c r="F33" s="127">
        <v>0.12</v>
      </c>
      <c r="G33" s="127">
        <v>0.09</v>
      </c>
      <c r="I33" s="136"/>
    </row>
    <row r="34" spans="1:9" ht="15" customHeight="1">
      <c r="A34" s="113" t="s">
        <v>92</v>
      </c>
      <c r="B34" s="108"/>
      <c r="C34" s="476" t="s">
        <v>93</v>
      </c>
      <c r="D34" s="476"/>
      <c r="E34" s="476"/>
      <c r="F34" s="127">
        <v>9.59</v>
      </c>
      <c r="G34" s="127">
        <v>7.34</v>
      </c>
      <c r="I34" s="136"/>
    </row>
    <row r="35" spans="1:9" ht="15" customHeight="1">
      <c r="A35" s="113" t="s">
        <v>94</v>
      </c>
      <c r="B35" s="108"/>
      <c r="C35" s="486" t="s">
        <v>95</v>
      </c>
      <c r="D35" s="486"/>
      <c r="E35" s="486"/>
      <c r="F35" s="127">
        <v>0.03</v>
      </c>
      <c r="G35" s="127">
        <v>0.02</v>
      </c>
      <c r="I35" s="136"/>
    </row>
    <row r="36" spans="1:9" ht="15" customHeight="1">
      <c r="A36" s="477" t="s">
        <v>96</v>
      </c>
      <c r="B36" s="478"/>
      <c r="C36" s="478"/>
      <c r="D36" s="478"/>
      <c r="E36" s="128"/>
      <c r="F36" s="129">
        <v>43.63</v>
      </c>
      <c r="G36" s="129">
        <v>15.48</v>
      </c>
    </row>
    <row r="37" spans="1:9">
      <c r="A37" s="130"/>
      <c r="B37" s="108"/>
      <c r="C37" s="108"/>
      <c r="D37" s="108"/>
      <c r="E37" s="108"/>
      <c r="F37" s="127"/>
      <c r="G37" s="127"/>
    </row>
    <row r="38" spans="1:9" ht="15" customHeight="1">
      <c r="A38" s="483" t="s">
        <v>97</v>
      </c>
      <c r="B38" s="484"/>
      <c r="C38" s="484"/>
      <c r="D38" s="484"/>
      <c r="E38" s="484"/>
      <c r="F38" s="132"/>
      <c r="G38" s="132"/>
    </row>
    <row r="39" spans="1:9" ht="15" customHeight="1">
      <c r="A39" s="113" t="s">
        <v>98</v>
      </c>
      <c r="B39" s="108"/>
      <c r="C39" s="476" t="s">
        <v>99</v>
      </c>
      <c r="D39" s="476"/>
      <c r="E39" s="476"/>
      <c r="F39" s="127">
        <v>5.21</v>
      </c>
      <c r="G39" s="127">
        <v>3.99</v>
      </c>
    </row>
    <row r="40" spans="1:9" ht="15" customHeight="1">
      <c r="A40" s="113" t="s">
        <v>100</v>
      </c>
      <c r="B40" s="108"/>
      <c r="C40" s="476" t="s">
        <v>101</v>
      </c>
      <c r="D40" s="476"/>
      <c r="E40" s="476"/>
      <c r="F40" s="127">
        <v>0.35</v>
      </c>
      <c r="G40" s="127">
        <v>0.27</v>
      </c>
    </row>
    <row r="41" spans="1:9" ht="15" customHeight="1">
      <c r="A41" s="113" t="s">
        <v>102</v>
      </c>
      <c r="B41" s="108"/>
      <c r="C41" s="476" t="s">
        <v>103</v>
      </c>
      <c r="D41" s="476"/>
      <c r="E41" s="476"/>
      <c r="F41" s="127">
        <v>3.51</v>
      </c>
      <c r="G41" s="127">
        <v>2.69</v>
      </c>
    </row>
    <row r="42" spans="1:9" ht="15" customHeight="1">
      <c r="A42" s="113" t="s">
        <v>104</v>
      </c>
      <c r="B42" s="108"/>
      <c r="C42" s="476" t="s">
        <v>105</v>
      </c>
      <c r="D42" s="476"/>
      <c r="E42" s="476"/>
      <c r="F42" s="127">
        <v>4.3099999999999996</v>
      </c>
      <c r="G42" s="127">
        <v>3.3</v>
      </c>
    </row>
    <row r="43" spans="1:9" ht="15" customHeight="1">
      <c r="A43" s="113" t="s">
        <v>106</v>
      </c>
      <c r="B43" s="108"/>
      <c r="C43" s="486" t="s">
        <v>107</v>
      </c>
      <c r="D43" s="486"/>
      <c r="E43" s="486"/>
      <c r="F43" s="127">
        <v>0.44</v>
      </c>
      <c r="G43" s="127">
        <v>0.34</v>
      </c>
    </row>
    <row r="44" spans="1:9" ht="15" customHeight="1">
      <c r="A44" s="477" t="s">
        <v>108</v>
      </c>
      <c r="B44" s="478"/>
      <c r="C44" s="478"/>
      <c r="D44" s="478"/>
      <c r="E44" s="128"/>
      <c r="F44" s="129">
        <v>13.66</v>
      </c>
      <c r="G44" s="129">
        <v>10.58</v>
      </c>
    </row>
    <row r="45" spans="1:9">
      <c r="A45" s="130"/>
      <c r="B45" s="108"/>
      <c r="C45" s="108"/>
      <c r="D45" s="108"/>
      <c r="E45" s="108"/>
      <c r="F45" s="127"/>
      <c r="G45" s="127"/>
    </row>
    <row r="46" spans="1:9" ht="15" customHeight="1">
      <c r="A46" s="483" t="s">
        <v>109</v>
      </c>
      <c r="B46" s="484"/>
      <c r="C46" s="484"/>
      <c r="D46" s="484"/>
      <c r="E46" s="484"/>
      <c r="F46" s="132"/>
      <c r="G46" s="132"/>
    </row>
    <row r="47" spans="1:9" ht="15" customHeight="1">
      <c r="A47" s="113" t="s">
        <v>110</v>
      </c>
      <c r="B47" s="108"/>
      <c r="C47" s="485" t="s">
        <v>111</v>
      </c>
      <c r="D47" s="485"/>
      <c r="E47" s="485"/>
      <c r="F47" s="127">
        <v>7.7</v>
      </c>
      <c r="G47" s="127">
        <v>2.87</v>
      </c>
    </row>
    <row r="48" spans="1:9" ht="15" customHeight="1">
      <c r="A48" s="113" t="s">
        <v>112</v>
      </c>
      <c r="B48" s="108"/>
      <c r="C48" s="486" t="s">
        <v>113</v>
      </c>
      <c r="D48" s="486"/>
      <c r="E48" s="486"/>
      <c r="F48" s="127">
        <v>0.48</v>
      </c>
      <c r="G48" s="127">
        <v>0.36</v>
      </c>
    </row>
    <row r="49" spans="1:7" ht="15" customHeight="1">
      <c r="A49" s="477" t="s">
        <v>114</v>
      </c>
      <c r="B49" s="478"/>
      <c r="C49" s="478"/>
      <c r="D49" s="478"/>
      <c r="E49" s="128"/>
      <c r="F49" s="129">
        <v>7.7</v>
      </c>
      <c r="G49" s="129">
        <v>2.88</v>
      </c>
    </row>
    <row r="50" spans="1:7">
      <c r="A50" s="130"/>
      <c r="B50" s="108"/>
      <c r="C50" s="108"/>
      <c r="D50" s="108"/>
      <c r="E50" s="108"/>
      <c r="F50" s="127"/>
      <c r="G50" s="127"/>
    </row>
    <row r="51" spans="1:7" ht="15" customHeight="1">
      <c r="A51" s="483" t="s">
        <v>115</v>
      </c>
      <c r="B51" s="484"/>
      <c r="C51" s="484"/>
      <c r="D51" s="484"/>
      <c r="E51" s="484"/>
      <c r="F51" s="133"/>
      <c r="G51" s="133"/>
    </row>
    <row r="52" spans="1:7" ht="15" customHeight="1">
      <c r="A52" s="113" t="s">
        <v>116</v>
      </c>
      <c r="B52" s="108"/>
      <c r="C52" s="476" t="s">
        <v>117</v>
      </c>
      <c r="D52" s="476"/>
      <c r="E52" s="476"/>
      <c r="F52" s="127">
        <v>0</v>
      </c>
      <c r="G52" s="127">
        <v>0</v>
      </c>
    </row>
    <row r="53" spans="1:7" ht="15" customHeight="1">
      <c r="A53" s="477" t="s">
        <v>118</v>
      </c>
      <c r="B53" s="478"/>
      <c r="C53" s="478"/>
      <c r="D53" s="478"/>
      <c r="E53" s="128"/>
      <c r="F53" s="129">
        <f>SUM(F52:F52)</f>
        <v>0</v>
      </c>
      <c r="G53" s="129">
        <f>SUM(G52:G52)</f>
        <v>0</v>
      </c>
    </row>
    <row r="54" spans="1:7">
      <c r="A54" s="130"/>
      <c r="B54" s="108"/>
      <c r="C54" s="108"/>
      <c r="D54" s="108"/>
      <c r="E54" s="108"/>
      <c r="F54" s="127"/>
      <c r="G54" s="127"/>
    </row>
    <row r="55" spans="1:7" ht="15" customHeight="1">
      <c r="A55" s="479" t="s">
        <v>119</v>
      </c>
      <c r="B55" s="480"/>
      <c r="C55" s="480"/>
      <c r="D55" s="480"/>
      <c r="E55" s="480"/>
      <c r="F55" s="134">
        <v>0.81850000000000001</v>
      </c>
      <c r="G55" s="134">
        <v>0.45739999999999997</v>
      </c>
    </row>
    <row r="56" spans="1:7" ht="15" customHeight="1">
      <c r="A56" s="481" t="s">
        <v>120</v>
      </c>
      <c r="B56" s="481"/>
      <c r="C56" s="482" t="s">
        <v>121</v>
      </c>
      <c r="D56" s="482"/>
      <c r="E56" s="482"/>
      <c r="F56" s="482"/>
      <c r="G56" s="482"/>
    </row>
    <row r="318" spans="8:8" ht="409.5">
      <c r="H318" s="106" t="s">
        <v>122</v>
      </c>
    </row>
  </sheetData>
  <mergeCells count="45">
    <mergeCell ref="A6:D6"/>
    <mergeCell ref="A7:D7"/>
    <mergeCell ref="A8:D8"/>
    <mergeCell ref="A9:D9"/>
    <mergeCell ref="B11:E11"/>
    <mergeCell ref="A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A23:D23"/>
    <mergeCell ref="A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D36"/>
    <mergeCell ref="A38:E38"/>
    <mergeCell ref="C39:E39"/>
    <mergeCell ref="C40:E40"/>
    <mergeCell ref="C41:E41"/>
    <mergeCell ref="C42:E42"/>
    <mergeCell ref="C43:E43"/>
    <mergeCell ref="A44:D44"/>
    <mergeCell ref="A46:E46"/>
    <mergeCell ref="C47:E47"/>
    <mergeCell ref="C48:E48"/>
    <mergeCell ref="A49:D49"/>
    <mergeCell ref="A51:E51"/>
    <mergeCell ref="C52:E52"/>
    <mergeCell ref="A53:D53"/>
    <mergeCell ref="A55:E55"/>
    <mergeCell ref="A56:B56"/>
    <mergeCell ref="C56:G56"/>
  </mergeCells>
  <pageMargins left="0.82986111111111105" right="0.51180555555555596" top="0.78680555555555598" bottom="0.78680555555555598" header="0.31388888888888899" footer="0.31388888888888899"/>
  <pageSetup paperSize="9" scale="80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5</xdr:col>
                <xdr:colOff>561975</xdr:colOff>
                <xdr:row>5</xdr:row>
                <xdr:rowOff>95250</xdr:rowOff>
              </from>
              <to>
                <xdr:col>6</xdr:col>
                <xdr:colOff>666750</xdr:colOff>
                <xdr:row>9</xdr:row>
                <xdr:rowOff>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I331"/>
  <sheetViews>
    <sheetView zoomScale="90" zoomScaleNormal="90" workbookViewId="0">
      <selection activeCell="K26" sqref="K26"/>
    </sheetView>
  </sheetViews>
  <sheetFormatPr defaultColWidth="9" defaultRowHeight="12.75"/>
  <cols>
    <col min="1" max="1" width="14.7109375" style="66" customWidth="1"/>
    <col min="2" max="2" width="30.28515625" style="66" customWidth="1"/>
    <col min="3" max="5" width="5.7109375" style="66" customWidth="1"/>
    <col min="6" max="7" width="15.7109375" style="66" hidden="1" customWidth="1"/>
    <col min="8" max="9" width="15.7109375" style="66" customWidth="1"/>
    <col min="10" max="212" width="9.140625" style="66"/>
    <col min="213" max="213" width="6.28515625" style="66" customWidth="1"/>
    <col min="214" max="214" width="41" style="66" customWidth="1"/>
    <col min="215" max="215" width="2.28515625" style="66" customWidth="1"/>
    <col min="216" max="216" width="3.140625" style="66" customWidth="1"/>
    <col min="217" max="217" width="6.7109375" style="66" customWidth="1"/>
    <col min="218" max="218" width="4.42578125" style="66" customWidth="1"/>
    <col min="219" max="220" width="12.5703125" style="66" customWidth="1"/>
    <col min="221" max="468" width="9.140625" style="66"/>
    <col min="469" max="469" width="6.28515625" style="66" customWidth="1"/>
    <col min="470" max="470" width="41" style="66" customWidth="1"/>
    <col min="471" max="471" width="2.28515625" style="66" customWidth="1"/>
    <col min="472" max="472" width="3.140625" style="66" customWidth="1"/>
    <col min="473" max="473" width="6.7109375" style="66" customWidth="1"/>
    <col min="474" max="474" width="4.42578125" style="66" customWidth="1"/>
    <col min="475" max="476" width="12.5703125" style="66" customWidth="1"/>
    <col min="477" max="724" width="9.140625" style="66"/>
    <col min="725" max="725" width="6.28515625" style="66" customWidth="1"/>
    <col min="726" max="726" width="41" style="66" customWidth="1"/>
    <col min="727" max="727" width="2.28515625" style="66" customWidth="1"/>
    <col min="728" max="728" width="3.140625" style="66" customWidth="1"/>
    <col min="729" max="729" width="6.7109375" style="66" customWidth="1"/>
    <col min="730" max="730" width="4.42578125" style="66" customWidth="1"/>
    <col min="731" max="732" width="12.5703125" style="66" customWidth="1"/>
    <col min="733" max="980" width="9.140625" style="66"/>
    <col min="981" max="981" width="6.28515625" style="66" customWidth="1"/>
    <col min="982" max="982" width="41" style="66" customWidth="1"/>
    <col min="983" max="983" width="2.28515625" style="66" customWidth="1"/>
    <col min="984" max="984" width="3.140625" style="66" customWidth="1"/>
    <col min="985" max="985" width="6.7109375" style="66" customWidth="1"/>
    <col min="986" max="986" width="4.42578125" style="66" customWidth="1"/>
    <col min="987" max="988" width="12.5703125" style="66" customWidth="1"/>
    <col min="989" max="1236" width="9.140625" style="66"/>
    <col min="1237" max="1237" width="6.28515625" style="66" customWidth="1"/>
    <col min="1238" max="1238" width="41" style="66" customWidth="1"/>
    <col min="1239" max="1239" width="2.28515625" style="66" customWidth="1"/>
    <col min="1240" max="1240" width="3.140625" style="66" customWidth="1"/>
    <col min="1241" max="1241" width="6.7109375" style="66" customWidth="1"/>
    <col min="1242" max="1242" width="4.42578125" style="66" customWidth="1"/>
    <col min="1243" max="1244" width="12.5703125" style="66" customWidth="1"/>
    <col min="1245" max="1492" width="9.140625" style="66"/>
    <col min="1493" max="1493" width="6.28515625" style="66" customWidth="1"/>
    <col min="1494" max="1494" width="41" style="66" customWidth="1"/>
    <col min="1495" max="1495" width="2.28515625" style="66" customWidth="1"/>
    <col min="1496" max="1496" width="3.140625" style="66" customWidth="1"/>
    <col min="1497" max="1497" width="6.7109375" style="66" customWidth="1"/>
    <col min="1498" max="1498" width="4.42578125" style="66" customWidth="1"/>
    <col min="1499" max="1500" width="12.5703125" style="66" customWidth="1"/>
    <col min="1501" max="1748" width="9.140625" style="66"/>
    <col min="1749" max="1749" width="6.28515625" style="66" customWidth="1"/>
    <col min="1750" max="1750" width="41" style="66" customWidth="1"/>
    <col min="1751" max="1751" width="2.28515625" style="66" customWidth="1"/>
    <col min="1752" max="1752" width="3.140625" style="66" customWidth="1"/>
    <col min="1753" max="1753" width="6.7109375" style="66" customWidth="1"/>
    <col min="1754" max="1754" width="4.42578125" style="66" customWidth="1"/>
    <col min="1755" max="1756" width="12.5703125" style="66" customWidth="1"/>
    <col min="1757" max="2004" width="9.140625" style="66"/>
    <col min="2005" max="2005" width="6.28515625" style="66" customWidth="1"/>
    <col min="2006" max="2006" width="41" style="66" customWidth="1"/>
    <col min="2007" max="2007" width="2.28515625" style="66" customWidth="1"/>
    <col min="2008" max="2008" width="3.140625" style="66" customWidth="1"/>
    <col min="2009" max="2009" width="6.7109375" style="66" customWidth="1"/>
    <col min="2010" max="2010" width="4.42578125" style="66" customWidth="1"/>
    <col min="2011" max="2012" width="12.5703125" style="66" customWidth="1"/>
    <col min="2013" max="2260" width="9.140625" style="66"/>
    <col min="2261" max="2261" width="6.28515625" style="66" customWidth="1"/>
    <col min="2262" max="2262" width="41" style="66" customWidth="1"/>
    <col min="2263" max="2263" width="2.28515625" style="66" customWidth="1"/>
    <col min="2264" max="2264" width="3.140625" style="66" customWidth="1"/>
    <col min="2265" max="2265" width="6.7109375" style="66" customWidth="1"/>
    <col min="2266" max="2266" width="4.42578125" style="66" customWidth="1"/>
    <col min="2267" max="2268" width="12.5703125" style="66" customWidth="1"/>
    <col min="2269" max="2516" width="9.140625" style="66"/>
    <col min="2517" max="2517" width="6.28515625" style="66" customWidth="1"/>
    <col min="2518" max="2518" width="41" style="66" customWidth="1"/>
    <col min="2519" max="2519" width="2.28515625" style="66" customWidth="1"/>
    <col min="2520" max="2520" width="3.140625" style="66" customWidth="1"/>
    <col min="2521" max="2521" width="6.7109375" style="66" customWidth="1"/>
    <col min="2522" max="2522" width="4.42578125" style="66" customWidth="1"/>
    <col min="2523" max="2524" width="12.5703125" style="66" customWidth="1"/>
    <col min="2525" max="2772" width="9.140625" style="66"/>
    <col min="2773" max="2773" width="6.28515625" style="66" customWidth="1"/>
    <col min="2774" max="2774" width="41" style="66" customWidth="1"/>
    <col min="2775" max="2775" width="2.28515625" style="66" customWidth="1"/>
    <col min="2776" max="2776" width="3.140625" style="66" customWidth="1"/>
    <col min="2777" max="2777" width="6.7109375" style="66" customWidth="1"/>
    <col min="2778" max="2778" width="4.42578125" style="66" customWidth="1"/>
    <col min="2779" max="2780" width="12.5703125" style="66" customWidth="1"/>
    <col min="2781" max="3028" width="9.140625" style="66"/>
    <col min="3029" max="3029" width="6.28515625" style="66" customWidth="1"/>
    <col min="3030" max="3030" width="41" style="66" customWidth="1"/>
    <col min="3031" max="3031" width="2.28515625" style="66" customWidth="1"/>
    <col min="3032" max="3032" width="3.140625" style="66" customWidth="1"/>
    <col min="3033" max="3033" width="6.7109375" style="66" customWidth="1"/>
    <col min="3034" max="3034" width="4.42578125" style="66" customWidth="1"/>
    <col min="3035" max="3036" width="12.5703125" style="66" customWidth="1"/>
    <col min="3037" max="3284" width="9.140625" style="66"/>
    <col min="3285" max="3285" width="6.28515625" style="66" customWidth="1"/>
    <col min="3286" max="3286" width="41" style="66" customWidth="1"/>
    <col min="3287" max="3287" width="2.28515625" style="66" customWidth="1"/>
    <col min="3288" max="3288" width="3.140625" style="66" customWidth="1"/>
    <col min="3289" max="3289" width="6.7109375" style="66" customWidth="1"/>
    <col min="3290" max="3290" width="4.42578125" style="66" customWidth="1"/>
    <col min="3291" max="3292" width="12.5703125" style="66" customWidth="1"/>
    <col min="3293" max="3540" width="9.140625" style="66"/>
    <col min="3541" max="3541" width="6.28515625" style="66" customWidth="1"/>
    <col min="3542" max="3542" width="41" style="66" customWidth="1"/>
    <col min="3543" max="3543" width="2.28515625" style="66" customWidth="1"/>
    <col min="3544" max="3544" width="3.140625" style="66" customWidth="1"/>
    <col min="3545" max="3545" width="6.7109375" style="66" customWidth="1"/>
    <col min="3546" max="3546" width="4.42578125" style="66" customWidth="1"/>
    <col min="3547" max="3548" width="12.5703125" style="66" customWidth="1"/>
    <col min="3549" max="3796" width="9.140625" style="66"/>
    <col min="3797" max="3797" width="6.28515625" style="66" customWidth="1"/>
    <col min="3798" max="3798" width="41" style="66" customWidth="1"/>
    <col min="3799" max="3799" width="2.28515625" style="66" customWidth="1"/>
    <col min="3800" max="3800" width="3.140625" style="66" customWidth="1"/>
    <col min="3801" max="3801" width="6.7109375" style="66" customWidth="1"/>
    <col min="3802" max="3802" width="4.42578125" style="66" customWidth="1"/>
    <col min="3803" max="3804" width="12.5703125" style="66" customWidth="1"/>
    <col min="3805" max="4052" width="9.140625" style="66"/>
    <col min="4053" max="4053" width="6.28515625" style="66" customWidth="1"/>
    <col min="4054" max="4054" width="41" style="66" customWidth="1"/>
    <col min="4055" max="4055" width="2.28515625" style="66" customWidth="1"/>
    <col min="4056" max="4056" width="3.140625" style="66" customWidth="1"/>
    <col min="4057" max="4057" width="6.7109375" style="66" customWidth="1"/>
    <col min="4058" max="4058" width="4.42578125" style="66" customWidth="1"/>
    <col min="4059" max="4060" width="12.5703125" style="66" customWidth="1"/>
    <col min="4061" max="4308" width="9.140625" style="66"/>
    <col min="4309" max="4309" width="6.28515625" style="66" customWidth="1"/>
    <col min="4310" max="4310" width="41" style="66" customWidth="1"/>
    <col min="4311" max="4311" width="2.28515625" style="66" customWidth="1"/>
    <col min="4312" max="4312" width="3.140625" style="66" customWidth="1"/>
    <col min="4313" max="4313" width="6.7109375" style="66" customWidth="1"/>
    <col min="4314" max="4314" width="4.42578125" style="66" customWidth="1"/>
    <col min="4315" max="4316" width="12.5703125" style="66" customWidth="1"/>
    <col min="4317" max="4564" width="9.140625" style="66"/>
    <col min="4565" max="4565" width="6.28515625" style="66" customWidth="1"/>
    <col min="4566" max="4566" width="41" style="66" customWidth="1"/>
    <col min="4567" max="4567" width="2.28515625" style="66" customWidth="1"/>
    <col min="4568" max="4568" width="3.140625" style="66" customWidth="1"/>
    <col min="4569" max="4569" width="6.7109375" style="66" customWidth="1"/>
    <col min="4570" max="4570" width="4.42578125" style="66" customWidth="1"/>
    <col min="4571" max="4572" width="12.5703125" style="66" customWidth="1"/>
    <col min="4573" max="4820" width="9.140625" style="66"/>
    <col min="4821" max="4821" width="6.28515625" style="66" customWidth="1"/>
    <col min="4822" max="4822" width="41" style="66" customWidth="1"/>
    <col min="4823" max="4823" width="2.28515625" style="66" customWidth="1"/>
    <col min="4824" max="4824" width="3.140625" style="66" customWidth="1"/>
    <col min="4825" max="4825" width="6.7109375" style="66" customWidth="1"/>
    <col min="4826" max="4826" width="4.42578125" style="66" customWidth="1"/>
    <col min="4827" max="4828" width="12.5703125" style="66" customWidth="1"/>
    <col min="4829" max="5076" width="9.140625" style="66"/>
    <col min="5077" max="5077" width="6.28515625" style="66" customWidth="1"/>
    <col min="5078" max="5078" width="41" style="66" customWidth="1"/>
    <col min="5079" max="5079" width="2.28515625" style="66" customWidth="1"/>
    <col min="5080" max="5080" width="3.140625" style="66" customWidth="1"/>
    <col min="5081" max="5081" width="6.7109375" style="66" customWidth="1"/>
    <col min="5082" max="5082" width="4.42578125" style="66" customWidth="1"/>
    <col min="5083" max="5084" width="12.5703125" style="66" customWidth="1"/>
    <col min="5085" max="5332" width="9.140625" style="66"/>
    <col min="5333" max="5333" width="6.28515625" style="66" customWidth="1"/>
    <col min="5334" max="5334" width="41" style="66" customWidth="1"/>
    <col min="5335" max="5335" width="2.28515625" style="66" customWidth="1"/>
    <col min="5336" max="5336" width="3.140625" style="66" customWidth="1"/>
    <col min="5337" max="5337" width="6.7109375" style="66" customWidth="1"/>
    <col min="5338" max="5338" width="4.42578125" style="66" customWidth="1"/>
    <col min="5339" max="5340" width="12.5703125" style="66" customWidth="1"/>
    <col min="5341" max="5588" width="9.140625" style="66"/>
    <col min="5589" max="5589" width="6.28515625" style="66" customWidth="1"/>
    <col min="5590" max="5590" width="41" style="66" customWidth="1"/>
    <col min="5591" max="5591" width="2.28515625" style="66" customWidth="1"/>
    <col min="5592" max="5592" width="3.140625" style="66" customWidth="1"/>
    <col min="5593" max="5593" width="6.7109375" style="66" customWidth="1"/>
    <col min="5594" max="5594" width="4.42578125" style="66" customWidth="1"/>
    <col min="5595" max="5596" width="12.5703125" style="66" customWidth="1"/>
    <col min="5597" max="5844" width="9.140625" style="66"/>
    <col min="5845" max="5845" width="6.28515625" style="66" customWidth="1"/>
    <col min="5846" max="5846" width="41" style="66" customWidth="1"/>
    <col min="5847" max="5847" width="2.28515625" style="66" customWidth="1"/>
    <col min="5848" max="5848" width="3.140625" style="66" customWidth="1"/>
    <col min="5849" max="5849" width="6.7109375" style="66" customWidth="1"/>
    <col min="5850" max="5850" width="4.42578125" style="66" customWidth="1"/>
    <col min="5851" max="5852" width="12.5703125" style="66" customWidth="1"/>
    <col min="5853" max="6100" width="9.140625" style="66"/>
    <col min="6101" max="6101" width="6.28515625" style="66" customWidth="1"/>
    <col min="6102" max="6102" width="41" style="66" customWidth="1"/>
    <col min="6103" max="6103" width="2.28515625" style="66" customWidth="1"/>
    <col min="6104" max="6104" width="3.140625" style="66" customWidth="1"/>
    <col min="6105" max="6105" width="6.7109375" style="66" customWidth="1"/>
    <col min="6106" max="6106" width="4.42578125" style="66" customWidth="1"/>
    <col min="6107" max="6108" width="12.5703125" style="66" customWidth="1"/>
    <col min="6109" max="6356" width="9.140625" style="66"/>
    <col min="6357" max="6357" width="6.28515625" style="66" customWidth="1"/>
    <col min="6358" max="6358" width="41" style="66" customWidth="1"/>
    <col min="6359" max="6359" width="2.28515625" style="66" customWidth="1"/>
    <col min="6360" max="6360" width="3.140625" style="66" customWidth="1"/>
    <col min="6361" max="6361" width="6.7109375" style="66" customWidth="1"/>
    <col min="6362" max="6362" width="4.42578125" style="66" customWidth="1"/>
    <col min="6363" max="6364" width="12.5703125" style="66" customWidth="1"/>
    <col min="6365" max="6612" width="9.140625" style="66"/>
    <col min="6613" max="6613" width="6.28515625" style="66" customWidth="1"/>
    <col min="6614" max="6614" width="41" style="66" customWidth="1"/>
    <col min="6615" max="6615" width="2.28515625" style="66" customWidth="1"/>
    <col min="6616" max="6616" width="3.140625" style="66" customWidth="1"/>
    <col min="6617" max="6617" width="6.7109375" style="66" customWidth="1"/>
    <col min="6618" max="6618" width="4.42578125" style="66" customWidth="1"/>
    <col min="6619" max="6620" width="12.5703125" style="66" customWidth="1"/>
    <col min="6621" max="6868" width="9.140625" style="66"/>
    <col min="6869" max="6869" width="6.28515625" style="66" customWidth="1"/>
    <col min="6870" max="6870" width="41" style="66" customWidth="1"/>
    <col min="6871" max="6871" width="2.28515625" style="66" customWidth="1"/>
    <col min="6872" max="6872" width="3.140625" style="66" customWidth="1"/>
    <col min="6873" max="6873" width="6.7109375" style="66" customWidth="1"/>
    <col min="6874" max="6874" width="4.42578125" style="66" customWidth="1"/>
    <col min="6875" max="6876" width="12.5703125" style="66" customWidth="1"/>
    <col min="6877" max="7124" width="9.140625" style="66"/>
    <col min="7125" max="7125" width="6.28515625" style="66" customWidth="1"/>
    <col min="7126" max="7126" width="41" style="66" customWidth="1"/>
    <col min="7127" max="7127" width="2.28515625" style="66" customWidth="1"/>
    <col min="7128" max="7128" width="3.140625" style="66" customWidth="1"/>
    <col min="7129" max="7129" width="6.7109375" style="66" customWidth="1"/>
    <col min="7130" max="7130" width="4.42578125" style="66" customWidth="1"/>
    <col min="7131" max="7132" width="12.5703125" style="66" customWidth="1"/>
    <col min="7133" max="7380" width="9.140625" style="66"/>
    <col min="7381" max="7381" width="6.28515625" style="66" customWidth="1"/>
    <col min="7382" max="7382" width="41" style="66" customWidth="1"/>
    <col min="7383" max="7383" width="2.28515625" style="66" customWidth="1"/>
    <col min="7384" max="7384" width="3.140625" style="66" customWidth="1"/>
    <col min="7385" max="7385" width="6.7109375" style="66" customWidth="1"/>
    <col min="7386" max="7386" width="4.42578125" style="66" customWidth="1"/>
    <col min="7387" max="7388" width="12.5703125" style="66" customWidth="1"/>
    <col min="7389" max="7636" width="9.140625" style="66"/>
    <col min="7637" max="7637" width="6.28515625" style="66" customWidth="1"/>
    <col min="7638" max="7638" width="41" style="66" customWidth="1"/>
    <col min="7639" max="7639" width="2.28515625" style="66" customWidth="1"/>
    <col min="7640" max="7640" width="3.140625" style="66" customWidth="1"/>
    <col min="7641" max="7641" width="6.7109375" style="66" customWidth="1"/>
    <col min="7642" max="7642" width="4.42578125" style="66" customWidth="1"/>
    <col min="7643" max="7644" width="12.5703125" style="66" customWidth="1"/>
    <col min="7645" max="7892" width="9.140625" style="66"/>
    <col min="7893" max="7893" width="6.28515625" style="66" customWidth="1"/>
    <col min="7894" max="7894" width="41" style="66" customWidth="1"/>
    <col min="7895" max="7895" width="2.28515625" style="66" customWidth="1"/>
    <col min="7896" max="7896" width="3.140625" style="66" customWidth="1"/>
    <col min="7897" max="7897" width="6.7109375" style="66" customWidth="1"/>
    <col min="7898" max="7898" width="4.42578125" style="66" customWidth="1"/>
    <col min="7899" max="7900" width="12.5703125" style="66" customWidth="1"/>
    <col min="7901" max="8148" width="9.140625" style="66"/>
    <col min="8149" max="8149" width="6.28515625" style="66" customWidth="1"/>
    <col min="8150" max="8150" width="41" style="66" customWidth="1"/>
    <col min="8151" max="8151" width="2.28515625" style="66" customWidth="1"/>
    <col min="8152" max="8152" width="3.140625" style="66" customWidth="1"/>
    <col min="8153" max="8153" width="6.7109375" style="66" customWidth="1"/>
    <col min="8154" max="8154" width="4.42578125" style="66" customWidth="1"/>
    <col min="8155" max="8156" width="12.5703125" style="66" customWidth="1"/>
    <col min="8157" max="8404" width="9.140625" style="66"/>
    <col min="8405" max="8405" width="6.28515625" style="66" customWidth="1"/>
    <col min="8406" max="8406" width="41" style="66" customWidth="1"/>
    <col min="8407" max="8407" width="2.28515625" style="66" customWidth="1"/>
    <col min="8408" max="8408" width="3.140625" style="66" customWidth="1"/>
    <col min="8409" max="8409" width="6.7109375" style="66" customWidth="1"/>
    <col min="8410" max="8410" width="4.42578125" style="66" customWidth="1"/>
    <col min="8411" max="8412" width="12.5703125" style="66" customWidth="1"/>
    <col min="8413" max="8660" width="9.140625" style="66"/>
    <col min="8661" max="8661" width="6.28515625" style="66" customWidth="1"/>
    <col min="8662" max="8662" width="41" style="66" customWidth="1"/>
    <col min="8663" max="8663" width="2.28515625" style="66" customWidth="1"/>
    <col min="8664" max="8664" width="3.140625" style="66" customWidth="1"/>
    <col min="8665" max="8665" width="6.7109375" style="66" customWidth="1"/>
    <col min="8666" max="8666" width="4.42578125" style="66" customWidth="1"/>
    <col min="8667" max="8668" width="12.5703125" style="66" customWidth="1"/>
    <col min="8669" max="8916" width="9.140625" style="66"/>
    <col min="8917" max="8917" width="6.28515625" style="66" customWidth="1"/>
    <col min="8918" max="8918" width="41" style="66" customWidth="1"/>
    <col min="8919" max="8919" width="2.28515625" style="66" customWidth="1"/>
    <col min="8920" max="8920" width="3.140625" style="66" customWidth="1"/>
    <col min="8921" max="8921" width="6.7109375" style="66" customWidth="1"/>
    <col min="8922" max="8922" width="4.42578125" style="66" customWidth="1"/>
    <col min="8923" max="8924" width="12.5703125" style="66" customWidth="1"/>
    <col min="8925" max="9172" width="9.140625" style="66"/>
    <col min="9173" max="9173" width="6.28515625" style="66" customWidth="1"/>
    <col min="9174" max="9174" width="41" style="66" customWidth="1"/>
    <col min="9175" max="9175" width="2.28515625" style="66" customWidth="1"/>
    <col min="9176" max="9176" width="3.140625" style="66" customWidth="1"/>
    <col min="9177" max="9177" width="6.7109375" style="66" customWidth="1"/>
    <col min="9178" max="9178" width="4.42578125" style="66" customWidth="1"/>
    <col min="9179" max="9180" width="12.5703125" style="66" customWidth="1"/>
    <col min="9181" max="9428" width="9.140625" style="66"/>
    <col min="9429" max="9429" width="6.28515625" style="66" customWidth="1"/>
    <col min="9430" max="9430" width="41" style="66" customWidth="1"/>
    <col min="9431" max="9431" width="2.28515625" style="66" customWidth="1"/>
    <col min="9432" max="9432" width="3.140625" style="66" customWidth="1"/>
    <col min="9433" max="9433" width="6.7109375" style="66" customWidth="1"/>
    <col min="9434" max="9434" width="4.42578125" style="66" customWidth="1"/>
    <col min="9435" max="9436" width="12.5703125" style="66" customWidth="1"/>
    <col min="9437" max="9684" width="9.140625" style="66"/>
    <col min="9685" max="9685" width="6.28515625" style="66" customWidth="1"/>
    <col min="9686" max="9686" width="41" style="66" customWidth="1"/>
    <col min="9687" max="9687" width="2.28515625" style="66" customWidth="1"/>
    <col min="9688" max="9688" width="3.140625" style="66" customWidth="1"/>
    <col min="9689" max="9689" width="6.7109375" style="66" customWidth="1"/>
    <col min="9690" max="9690" width="4.42578125" style="66" customWidth="1"/>
    <col min="9691" max="9692" width="12.5703125" style="66" customWidth="1"/>
    <col min="9693" max="9940" width="9.140625" style="66"/>
    <col min="9941" max="9941" width="6.28515625" style="66" customWidth="1"/>
    <col min="9942" max="9942" width="41" style="66" customWidth="1"/>
    <col min="9943" max="9943" width="2.28515625" style="66" customWidth="1"/>
    <col min="9944" max="9944" width="3.140625" style="66" customWidth="1"/>
    <col min="9945" max="9945" width="6.7109375" style="66" customWidth="1"/>
    <col min="9946" max="9946" width="4.42578125" style="66" customWidth="1"/>
    <col min="9947" max="9948" width="12.5703125" style="66" customWidth="1"/>
    <col min="9949" max="10196" width="9.140625" style="66"/>
    <col min="10197" max="10197" width="6.28515625" style="66" customWidth="1"/>
    <col min="10198" max="10198" width="41" style="66" customWidth="1"/>
    <col min="10199" max="10199" width="2.28515625" style="66" customWidth="1"/>
    <col min="10200" max="10200" width="3.140625" style="66" customWidth="1"/>
    <col min="10201" max="10201" width="6.7109375" style="66" customWidth="1"/>
    <col min="10202" max="10202" width="4.42578125" style="66" customWidth="1"/>
    <col min="10203" max="10204" width="12.5703125" style="66" customWidth="1"/>
    <col min="10205" max="10452" width="9.140625" style="66"/>
    <col min="10453" max="10453" width="6.28515625" style="66" customWidth="1"/>
    <col min="10454" max="10454" width="41" style="66" customWidth="1"/>
    <col min="10455" max="10455" width="2.28515625" style="66" customWidth="1"/>
    <col min="10456" max="10456" width="3.140625" style="66" customWidth="1"/>
    <col min="10457" max="10457" width="6.7109375" style="66" customWidth="1"/>
    <col min="10458" max="10458" width="4.42578125" style="66" customWidth="1"/>
    <col min="10459" max="10460" width="12.5703125" style="66" customWidth="1"/>
    <col min="10461" max="10708" width="9.140625" style="66"/>
    <col min="10709" max="10709" width="6.28515625" style="66" customWidth="1"/>
    <col min="10710" max="10710" width="41" style="66" customWidth="1"/>
    <col min="10711" max="10711" width="2.28515625" style="66" customWidth="1"/>
    <col min="10712" max="10712" width="3.140625" style="66" customWidth="1"/>
    <col min="10713" max="10713" width="6.7109375" style="66" customWidth="1"/>
    <col min="10714" max="10714" width="4.42578125" style="66" customWidth="1"/>
    <col min="10715" max="10716" width="12.5703125" style="66" customWidth="1"/>
    <col min="10717" max="10964" width="9.140625" style="66"/>
    <col min="10965" max="10965" width="6.28515625" style="66" customWidth="1"/>
    <col min="10966" max="10966" width="41" style="66" customWidth="1"/>
    <col min="10967" max="10967" width="2.28515625" style="66" customWidth="1"/>
    <col min="10968" max="10968" width="3.140625" style="66" customWidth="1"/>
    <col min="10969" max="10969" width="6.7109375" style="66" customWidth="1"/>
    <col min="10970" max="10970" width="4.42578125" style="66" customWidth="1"/>
    <col min="10971" max="10972" width="12.5703125" style="66" customWidth="1"/>
    <col min="10973" max="11220" width="9.140625" style="66"/>
    <col min="11221" max="11221" width="6.28515625" style="66" customWidth="1"/>
    <col min="11222" max="11222" width="41" style="66" customWidth="1"/>
    <col min="11223" max="11223" width="2.28515625" style="66" customWidth="1"/>
    <col min="11224" max="11224" width="3.140625" style="66" customWidth="1"/>
    <col min="11225" max="11225" width="6.7109375" style="66" customWidth="1"/>
    <col min="11226" max="11226" width="4.42578125" style="66" customWidth="1"/>
    <col min="11227" max="11228" width="12.5703125" style="66" customWidth="1"/>
    <col min="11229" max="11476" width="9.140625" style="66"/>
    <col min="11477" max="11477" width="6.28515625" style="66" customWidth="1"/>
    <col min="11478" max="11478" width="41" style="66" customWidth="1"/>
    <col min="11479" max="11479" width="2.28515625" style="66" customWidth="1"/>
    <col min="11480" max="11480" width="3.140625" style="66" customWidth="1"/>
    <col min="11481" max="11481" width="6.7109375" style="66" customWidth="1"/>
    <col min="11482" max="11482" width="4.42578125" style="66" customWidth="1"/>
    <col min="11483" max="11484" width="12.5703125" style="66" customWidth="1"/>
    <col min="11485" max="11732" width="9.140625" style="66"/>
    <col min="11733" max="11733" width="6.28515625" style="66" customWidth="1"/>
    <col min="11734" max="11734" width="41" style="66" customWidth="1"/>
    <col min="11735" max="11735" width="2.28515625" style="66" customWidth="1"/>
    <col min="11736" max="11736" width="3.140625" style="66" customWidth="1"/>
    <col min="11737" max="11737" width="6.7109375" style="66" customWidth="1"/>
    <col min="11738" max="11738" width="4.42578125" style="66" customWidth="1"/>
    <col min="11739" max="11740" width="12.5703125" style="66" customWidth="1"/>
    <col min="11741" max="11988" width="9.140625" style="66"/>
    <col min="11989" max="11989" width="6.28515625" style="66" customWidth="1"/>
    <col min="11990" max="11990" width="41" style="66" customWidth="1"/>
    <col min="11991" max="11991" width="2.28515625" style="66" customWidth="1"/>
    <col min="11992" max="11992" width="3.140625" style="66" customWidth="1"/>
    <col min="11993" max="11993" width="6.7109375" style="66" customWidth="1"/>
    <col min="11994" max="11994" width="4.42578125" style="66" customWidth="1"/>
    <col min="11995" max="11996" width="12.5703125" style="66" customWidth="1"/>
    <col min="11997" max="12244" width="9.140625" style="66"/>
    <col min="12245" max="12245" width="6.28515625" style="66" customWidth="1"/>
    <col min="12246" max="12246" width="41" style="66" customWidth="1"/>
    <col min="12247" max="12247" width="2.28515625" style="66" customWidth="1"/>
    <col min="12248" max="12248" width="3.140625" style="66" customWidth="1"/>
    <col min="12249" max="12249" width="6.7109375" style="66" customWidth="1"/>
    <col min="12250" max="12250" width="4.42578125" style="66" customWidth="1"/>
    <col min="12251" max="12252" width="12.5703125" style="66" customWidth="1"/>
    <col min="12253" max="12500" width="9.140625" style="66"/>
    <col min="12501" max="12501" width="6.28515625" style="66" customWidth="1"/>
    <col min="12502" max="12502" width="41" style="66" customWidth="1"/>
    <col min="12503" max="12503" width="2.28515625" style="66" customWidth="1"/>
    <col min="12504" max="12504" width="3.140625" style="66" customWidth="1"/>
    <col min="12505" max="12505" width="6.7109375" style="66" customWidth="1"/>
    <col min="12506" max="12506" width="4.42578125" style="66" customWidth="1"/>
    <col min="12507" max="12508" width="12.5703125" style="66" customWidth="1"/>
    <col min="12509" max="12756" width="9.140625" style="66"/>
    <col min="12757" max="12757" width="6.28515625" style="66" customWidth="1"/>
    <col min="12758" max="12758" width="41" style="66" customWidth="1"/>
    <col min="12759" max="12759" width="2.28515625" style="66" customWidth="1"/>
    <col min="12760" max="12760" width="3.140625" style="66" customWidth="1"/>
    <col min="12761" max="12761" width="6.7109375" style="66" customWidth="1"/>
    <col min="12762" max="12762" width="4.42578125" style="66" customWidth="1"/>
    <col min="12763" max="12764" width="12.5703125" style="66" customWidth="1"/>
    <col min="12765" max="13012" width="9.140625" style="66"/>
    <col min="13013" max="13013" width="6.28515625" style="66" customWidth="1"/>
    <col min="13014" max="13014" width="41" style="66" customWidth="1"/>
    <col min="13015" max="13015" width="2.28515625" style="66" customWidth="1"/>
    <col min="13016" max="13016" width="3.140625" style="66" customWidth="1"/>
    <col min="13017" max="13017" width="6.7109375" style="66" customWidth="1"/>
    <col min="13018" max="13018" width="4.42578125" style="66" customWidth="1"/>
    <col min="13019" max="13020" width="12.5703125" style="66" customWidth="1"/>
    <col min="13021" max="13268" width="9.140625" style="66"/>
    <col min="13269" max="13269" width="6.28515625" style="66" customWidth="1"/>
    <col min="13270" max="13270" width="41" style="66" customWidth="1"/>
    <col min="13271" max="13271" width="2.28515625" style="66" customWidth="1"/>
    <col min="13272" max="13272" width="3.140625" style="66" customWidth="1"/>
    <col min="13273" max="13273" width="6.7109375" style="66" customWidth="1"/>
    <col min="13274" max="13274" width="4.42578125" style="66" customWidth="1"/>
    <col min="13275" max="13276" width="12.5703125" style="66" customWidth="1"/>
    <col min="13277" max="13524" width="9.140625" style="66"/>
    <col min="13525" max="13525" width="6.28515625" style="66" customWidth="1"/>
    <col min="13526" max="13526" width="41" style="66" customWidth="1"/>
    <col min="13527" max="13527" width="2.28515625" style="66" customWidth="1"/>
    <col min="13528" max="13528" width="3.140625" style="66" customWidth="1"/>
    <col min="13529" max="13529" width="6.7109375" style="66" customWidth="1"/>
    <col min="13530" max="13530" width="4.42578125" style="66" customWidth="1"/>
    <col min="13531" max="13532" width="12.5703125" style="66" customWidth="1"/>
    <col min="13533" max="13780" width="9.140625" style="66"/>
    <col min="13781" max="13781" width="6.28515625" style="66" customWidth="1"/>
    <col min="13782" max="13782" width="41" style="66" customWidth="1"/>
    <col min="13783" max="13783" width="2.28515625" style="66" customWidth="1"/>
    <col min="13784" max="13784" width="3.140625" style="66" customWidth="1"/>
    <col min="13785" max="13785" width="6.7109375" style="66" customWidth="1"/>
    <col min="13786" max="13786" width="4.42578125" style="66" customWidth="1"/>
    <col min="13787" max="13788" width="12.5703125" style="66" customWidth="1"/>
    <col min="13789" max="14036" width="9.140625" style="66"/>
    <col min="14037" max="14037" width="6.28515625" style="66" customWidth="1"/>
    <col min="14038" max="14038" width="41" style="66" customWidth="1"/>
    <col min="14039" max="14039" width="2.28515625" style="66" customWidth="1"/>
    <col min="14040" max="14040" width="3.140625" style="66" customWidth="1"/>
    <col min="14041" max="14041" width="6.7109375" style="66" customWidth="1"/>
    <col min="14042" max="14042" width="4.42578125" style="66" customWidth="1"/>
    <col min="14043" max="14044" width="12.5703125" style="66" customWidth="1"/>
    <col min="14045" max="14292" width="9.140625" style="66"/>
    <col min="14293" max="14293" width="6.28515625" style="66" customWidth="1"/>
    <col min="14294" max="14294" width="41" style="66" customWidth="1"/>
    <col min="14295" max="14295" width="2.28515625" style="66" customWidth="1"/>
    <col min="14296" max="14296" width="3.140625" style="66" customWidth="1"/>
    <col min="14297" max="14297" width="6.7109375" style="66" customWidth="1"/>
    <col min="14298" max="14298" width="4.42578125" style="66" customWidth="1"/>
    <col min="14299" max="14300" width="12.5703125" style="66" customWidth="1"/>
    <col min="14301" max="14548" width="9.140625" style="66"/>
    <col min="14549" max="14549" width="6.28515625" style="66" customWidth="1"/>
    <col min="14550" max="14550" width="41" style="66" customWidth="1"/>
    <col min="14551" max="14551" width="2.28515625" style="66" customWidth="1"/>
    <col min="14552" max="14552" width="3.140625" style="66" customWidth="1"/>
    <col min="14553" max="14553" width="6.7109375" style="66" customWidth="1"/>
    <col min="14554" max="14554" width="4.42578125" style="66" customWidth="1"/>
    <col min="14555" max="14556" width="12.5703125" style="66" customWidth="1"/>
    <col min="14557" max="14804" width="9.140625" style="66"/>
    <col min="14805" max="14805" width="6.28515625" style="66" customWidth="1"/>
    <col min="14806" max="14806" width="41" style="66" customWidth="1"/>
    <col min="14807" max="14807" width="2.28515625" style="66" customWidth="1"/>
    <col min="14808" max="14808" width="3.140625" style="66" customWidth="1"/>
    <col min="14809" max="14809" width="6.7109375" style="66" customWidth="1"/>
    <col min="14810" max="14810" width="4.42578125" style="66" customWidth="1"/>
    <col min="14811" max="14812" width="12.5703125" style="66" customWidth="1"/>
    <col min="14813" max="15060" width="9.140625" style="66"/>
    <col min="15061" max="15061" width="6.28515625" style="66" customWidth="1"/>
    <col min="15062" max="15062" width="41" style="66" customWidth="1"/>
    <col min="15063" max="15063" width="2.28515625" style="66" customWidth="1"/>
    <col min="15064" max="15064" width="3.140625" style="66" customWidth="1"/>
    <col min="15065" max="15065" width="6.7109375" style="66" customWidth="1"/>
    <col min="15066" max="15066" width="4.42578125" style="66" customWidth="1"/>
    <col min="15067" max="15068" width="12.5703125" style="66" customWidth="1"/>
    <col min="15069" max="15316" width="9.140625" style="66"/>
    <col min="15317" max="15317" width="6.28515625" style="66" customWidth="1"/>
    <col min="15318" max="15318" width="41" style="66" customWidth="1"/>
    <col min="15319" max="15319" width="2.28515625" style="66" customWidth="1"/>
    <col min="15320" max="15320" width="3.140625" style="66" customWidth="1"/>
    <col min="15321" max="15321" width="6.7109375" style="66" customWidth="1"/>
    <col min="15322" max="15322" width="4.42578125" style="66" customWidth="1"/>
    <col min="15323" max="15324" width="12.5703125" style="66" customWidth="1"/>
    <col min="15325" max="15572" width="9.140625" style="66"/>
    <col min="15573" max="15573" width="6.28515625" style="66" customWidth="1"/>
    <col min="15574" max="15574" width="41" style="66" customWidth="1"/>
    <col min="15575" max="15575" width="2.28515625" style="66" customWidth="1"/>
    <col min="15576" max="15576" width="3.140625" style="66" customWidth="1"/>
    <col min="15577" max="15577" width="6.7109375" style="66" customWidth="1"/>
    <col min="15578" max="15578" width="4.42578125" style="66" customWidth="1"/>
    <col min="15579" max="15580" width="12.5703125" style="66" customWidth="1"/>
    <col min="15581" max="15828" width="9.140625" style="66"/>
    <col min="15829" max="15829" width="6.28515625" style="66" customWidth="1"/>
    <col min="15830" max="15830" width="41" style="66" customWidth="1"/>
    <col min="15831" max="15831" width="2.28515625" style="66" customWidth="1"/>
    <col min="15832" max="15832" width="3.140625" style="66" customWidth="1"/>
    <col min="15833" max="15833" width="6.7109375" style="66" customWidth="1"/>
    <col min="15834" max="15834" width="4.42578125" style="66" customWidth="1"/>
    <col min="15835" max="15836" width="12.5703125" style="66" customWidth="1"/>
    <col min="15837" max="16084" width="9.140625" style="66"/>
    <col min="16085" max="16085" width="6.28515625" style="66" customWidth="1"/>
    <col min="16086" max="16086" width="41" style="66" customWidth="1"/>
    <col min="16087" max="16087" width="2.28515625" style="66" customWidth="1"/>
    <col min="16088" max="16088" width="3.140625" style="66" customWidth="1"/>
    <col min="16089" max="16089" width="6.7109375" style="66" customWidth="1"/>
    <col min="16090" max="16090" width="4.42578125" style="66" customWidth="1"/>
    <col min="16091" max="16092" width="12.5703125" style="66" customWidth="1"/>
    <col min="16093" max="16384" width="9.140625" style="66"/>
  </cols>
  <sheetData>
    <row r="6" spans="1:9" ht="15">
      <c r="A6" s="67" t="str">
        <f>'PLANILHA ORÇAMENTO'!B5</f>
        <v>PROPRIETÁRIO:</v>
      </c>
      <c r="B6" s="68" t="str">
        <f>'PLANILHA ORÇAMENTO'!D5</f>
        <v>Camara  de Vereadores de São José do Norte - RS</v>
      </c>
      <c r="C6" s="69"/>
      <c r="D6" s="69"/>
      <c r="E6" s="69"/>
      <c r="F6" s="69"/>
      <c r="G6" s="69"/>
      <c r="H6" s="69"/>
      <c r="I6" s="101"/>
    </row>
    <row r="7" spans="1:9" ht="15">
      <c r="A7" s="70" t="str">
        <f>'PLANILHA ORÇAMENTO'!B6</f>
        <v>OBRA:</v>
      </c>
      <c r="B7" s="71" t="str">
        <f>'PLANILHA ORÇAMENTO'!D6</f>
        <v>Construção da Camara  de Vereadores de São José do Norte</v>
      </c>
      <c r="C7" s="72"/>
      <c r="D7" s="72"/>
      <c r="E7" s="72"/>
      <c r="F7" s="72"/>
      <c r="G7" s="72"/>
      <c r="H7" s="72"/>
      <c r="I7" s="102"/>
    </row>
    <row r="8" spans="1:9" ht="15">
      <c r="A8" s="73" t="str">
        <f>'PLANILHA ORÇAMENTO'!B7</f>
        <v>ENDEREÇO</v>
      </c>
      <c r="B8" s="74" t="str">
        <f>'PLANILHA ORÇAMENTO'!D7</f>
        <v>Rua General  Osório n. 575</v>
      </c>
      <c r="C8" s="75"/>
      <c r="D8" s="75"/>
      <c r="E8" s="75"/>
      <c r="F8" s="75"/>
      <c r="G8" s="75"/>
      <c r="H8" s="75"/>
      <c r="I8" s="103"/>
    </row>
    <row r="9" spans="1:9">
      <c r="A9" s="76" t="s">
        <v>123</v>
      </c>
      <c r="B9" s="564" t="s">
        <v>124</v>
      </c>
      <c r="C9" s="565"/>
      <c r="D9" s="565"/>
      <c r="E9" s="566"/>
      <c r="F9" s="567" t="s">
        <v>125</v>
      </c>
      <c r="G9" s="567"/>
      <c r="H9" s="567"/>
      <c r="I9" s="567"/>
    </row>
    <row r="10" spans="1:9">
      <c r="A10" s="493" t="s">
        <v>15</v>
      </c>
      <c r="B10" s="520" t="s">
        <v>126</v>
      </c>
      <c r="C10" s="520"/>
      <c r="D10" s="520"/>
      <c r="E10" s="521"/>
      <c r="F10" s="568" t="s">
        <v>127</v>
      </c>
      <c r="G10" s="569"/>
      <c r="H10" s="570" t="s">
        <v>128</v>
      </c>
      <c r="I10" s="571"/>
    </row>
    <row r="11" spans="1:9">
      <c r="A11" s="494"/>
      <c r="B11" s="522"/>
      <c r="C11" s="522"/>
      <c r="D11" s="522"/>
      <c r="E11" s="523"/>
      <c r="F11" s="77" t="s">
        <v>129</v>
      </c>
      <c r="G11" s="78" t="s">
        <v>130</v>
      </c>
      <c r="H11" s="79" t="s">
        <v>129</v>
      </c>
      <c r="I11" s="104" t="s">
        <v>130</v>
      </c>
    </row>
    <row r="12" spans="1:9">
      <c r="A12" s="80"/>
      <c r="B12" s="539"/>
      <c r="C12" s="540"/>
      <c r="D12" s="540"/>
      <c r="E12" s="541"/>
      <c r="F12" s="81"/>
      <c r="G12" s="81"/>
      <c r="H12" s="80"/>
      <c r="I12" s="80"/>
    </row>
    <row r="13" spans="1:9">
      <c r="A13" s="561" t="s">
        <v>131</v>
      </c>
      <c r="B13" s="562"/>
      <c r="C13" s="562"/>
      <c r="D13" s="562"/>
      <c r="E13" s="562"/>
      <c r="F13" s="562"/>
      <c r="G13" s="562"/>
      <c r="H13" s="562"/>
      <c r="I13" s="563"/>
    </row>
    <row r="14" spans="1:9">
      <c r="A14" s="82"/>
      <c r="B14" s="539"/>
      <c r="C14" s="540"/>
      <c r="D14" s="540"/>
      <c r="E14" s="541"/>
      <c r="F14" s="81"/>
      <c r="G14" s="81"/>
      <c r="H14" s="82"/>
      <c r="I14" s="82"/>
    </row>
    <row r="15" spans="1:9">
      <c r="A15" s="83"/>
      <c r="B15" s="556" t="s">
        <v>132</v>
      </c>
      <c r="C15" s="556"/>
      <c r="D15" s="556"/>
      <c r="E15" s="556"/>
      <c r="F15" s="85">
        <v>9.7699999999999995E-2</v>
      </c>
      <c r="G15" s="86">
        <v>9.7699999999999995E-2</v>
      </c>
      <c r="H15" s="85">
        <v>0.17469999999999999</v>
      </c>
      <c r="I15" s="86">
        <v>0.17469999999999999</v>
      </c>
    </row>
    <row r="16" spans="1:9">
      <c r="A16" s="84" t="s">
        <v>133</v>
      </c>
      <c r="B16" s="550" t="s">
        <v>134</v>
      </c>
      <c r="C16" s="550"/>
      <c r="D16" s="550"/>
      <c r="E16" s="550"/>
      <c r="F16" s="87">
        <v>2.8750000000000001E-2</v>
      </c>
      <c r="G16" s="88">
        <v>2.8750000000000001E-2</v>
      </c>
      <c r="H16" s="87">
        <v>0.04</v>
      </c>
      <c r="I16" s="88">
        <v>0.04</v>
      </c>
    </row>
    <row r="17" spans="1:9">
      <c r="A17" s="84" t="s">
        <v>135</v>
      </c>
      <c r="B17" s="550" t="s">
        <v>136</v>
      </c>
      <c r="C17" s="550"/>
      <c r="D17" s="550"/>
      <c r="E17" s="550"/>
      <c r="F17" s="87">
        <v>4.8250000000000001E-2</v>
      </c>
      <c r="G17" s="88">
        <v>4.8250000000000001E-2</v>
      </c>
      <c r="H17" s="87">
        <v>7.3999999999999996E-2</v>
      </c>
      <c r="I17" s="88">
        <v>7.6700000000000004E-2</v>
      </c>
    </row>
    <row r="18" spans="1:9">
      <c r="A18" s="84" t="s">
        <v>137</v>
      </c>
      <c r="B18" s="550" t="s">
        <v>138</v>
      </c>
      <c r="C18" s="550"/>
      <c r="D18" s="550"/>
      <c r="E18" s="550"/>
      <c r="F18" s="87">
        <v>1.0699999999999999E-2</v>
      </c>
      <c r="G18" s="88">
        <v>1.0699999999999999E-2</v>
      </c>
      <c r="H18" s="87">
        <v>1.0699999999999999E-2</v>
      </c>
      <c r="I18" s="88">
        <v>0.01</v>
      </c>
    </row>
    <row r="19" spans="1:9">
      <c r="A19" s="84" t="s">
        <v>139</v>
      </c>
      <c r="B19" s="550" t="s">
        <v>140</v>
      </c>
      <c r="C19" s="550"/>
      <c r="D19" s="550"/>
      <c r="E19" s="550"/>
      <c r="F19" s="87">
        <v>0.01</v>
      </c>
      <c r="G19" s="88">
        <v>0.01</v>
      </c>
      <c r="H19" s="87">
        <v>0.01</v>
      </c>
      <c r="I19" s="88">
        <v>0.01</v>
      </c>
    </row>
    <row r="20" spans="1:9">
      <c r="A20" s="89"/>
      <c r="B20" s="558"/>
      <c r="C20" s="559"/>
      <c r="D20" s="559"/>
      <c r="E20" s="560"/>
      <c r="F20" s="89"/>
      <c r="G20" s="89"/>
      <c r="H20" s="89"/>
      <c r="I20" s="89"/>
    </row>
    <row r="21" spans="1:9">
      <c r="A21" s="561" t="s">
        <v>141</v>
      </c>
      <c r="B21" s="562"/>
      <c r="C21" s="562"/>
      <c r="D21" s="562"/>
      <c r="E21" s="562"/>
      <c r="F21" s="562"/>
      <c r="G21" s="562"/>
      <c r="H21" s="562"/>
      <c r="I21" s="563"/>
    </row>
    <row r="22" spans="1:9">
      <c r="A22" s="82"/>
      <c r="B22" s="539"/>
      <c r="C22" s="540"/>
      <c r="D22" s="540"/>
      <c r="E22" s="541"/>
      <c r="F22" s="81"/>
      <c r="G22" s="81"/>
      <c r="H22" s="82"/>
      <c r="I22" s="82"/>
    </row>
    <row r="23" spans="1:9">
      <c r="A23" s="83" t="s">
        <v>142</v>
      </c>
      <c r="B23" s="556" t="s">
        <v>143</v>
      </c>
      <c r="C23" s="556"/>
      <c r="D23" s="556"/>
      <c r="E23" s="556"/>
      <c r="F23" s="85">
        <v>3.6499999999999998E-2</v>
      </c>
      <c r="G23" s="90">
        <v>3.6499999999999998E-2</v>
      </c>
      <c r="H23" s="85">
        <v>8.6499999999999994E-2</v>
      </c>
      <c r="I23" s="90">
        <v>8.6499999999999994E-2</v>
      </c>
    </row>
    <row r="24" spans="1:9">
      <c r="A24" s="84" t="s">
        <v>144</v>
      </c>
      <c r="B24" s="557" t="s">
        <v>145</v>
      </c>
      <c r="C24" s="557"/>
      <c r="D24" s="557"/>
      <c r="E24" s="557"/>
      <c r="F24" s="91">
        <v>6.4999999999999997E-3</v>
      </c>
      <c r="G24" s="88">
        <v>6.4999999999999997E-3</v>
      </c>
      <c r="H24" s="91">
        <v>6.4999999999999997E-3</v>
      </c>
      <c r="I24" s="88">
        <v>6.4999999999999997E-3</v>
      </c>
    </row>
    <row r="25" spans="1:9" s="64" customFormat="1">
      <c r="A25" s="84" t="s">
        <v>146</v>
      </c>
      <c r="B25" s="550" t="s">
        <v>147</v>
      </c>
      <c r="C25" s="550"/>
      <c r="D25" s="550"/>
      <c r="E25" s="550"/>
      <c r="F25" s="91">
        <v>0.03</v>
      </c>
      <c r="G25" s="88">
        <v>0.03</v>
      </c>
      <c r="H25" s="91">
        <v>0.03</v>
      </c>
      <c r="I25" s="88">
        <v>0.03</v>
      </c>
    </row>
    <row r="26" spans="1:9" s="64" customFormat="1">
      <c r="A26" s="84" t="s">
        <v>148</v>
      </c>
      <c r="B26" s="550" t="s">
        <v>149</v>
      </c>
      <c r="C26" s="550"/>
      <c r="D26" s="550"/>
      <c r="E26" s="550"/>
      <c r="F26" s="91">
        <v>0</v>
      </c>
      <c r="G26" s="88">
        <v>0</v>
      </c>
      <c r="H26" s="91">
        <v>0.03</v>
      </c>
      <c r="I26" s="88">
        <v>0.03</v>
      </c>
    </row>
    <row r="27" spans="1:9" s="64" customFormat="1">
      <c r="A27" s="84" t="s">
        <v>150</v>
      </c>
      <c r="B27" s="550" t="s">
        <v>57</v>
      </c>
      <c r="C27" s="550"/>
      <c r="D27" s="550"/>
      <c r="E27" s="550"/>
      <c r="F27" s="91">
        <v>0</v>
      </c>
      <c r="G27" s="88">
        <v>0</v>
      </c>
      <c r="H27" s="91">
        <v>0.02</v>
      </c>
      <c r="I27" s="88">
        <v>0.02</v>
      </c>
    </row>
    <row r="28" spans="1:9" s="64" customFormat="1"/>
    <row r="29" spans="1:9" s="64" customFormat="1">
      <c r="A29" s="514" t="s">
        <v>151</v>
      </c>
      <c r="B29" s="515"/>
      <c r="C29" s="515"/>
      <c r="D29" s="515"/>
      <c r="E29" s="515"/>
      <c r="F29" s="515"/>
      <c r="G29" s="515"/>
      <c r="H29" s="515"/>
      <c r="I29" s="516"/>
    </row>
    <row r="30" spans="1:9" s="64" customFormat="1">
      <c r="A30" s="517"/>
      <c r="B30" s="518"/>
      <c r="C30" s="518"/>
      <c r="D30" s="518"/>
      <c r="E30" s="518"/>
      <c r="F30" s="518"/>
      <c r="G30" s="518"/>
      <c r="H30" s="518"/>
      <c r="I30" s="519"/>
    </row>
    <row r="31" spans="1:9">
      <c r="A31" s="83"/>
      <c r="B31" s="539"/>
      <c r="C31" s="540"/>
      <c r="D31" s="540"/>
      <c r="E31" s="541"/>
      <c r="F31" s="81"/>
      <c r="G31" s="81"/>
      <c r="H31" s="92"/>
      <c r="I31" s="83"/>
    </row>
    <row r="32" spans="1:9">
      <c r="A32" s="93" t="s">
        <v>152</v>
      </c>
      <c r="B32" s="94"/>
      <c r="C32" s="95"/>
      <c r="D32" s="95"/>
      <c r="E32" s="96"/>
      <c r="F32" s="551" t="s">
        <v>153</v>
      </c>
      <c r="G32" s="551"/>
      <c r="H32" s="552" t="s">
        <v>153</v>
      </c>
      <c r="I32" s="552"/>
    </row>
    <row r="33" spans="1:9">
      <c r="A33" s="495" t="s">
        <v>154</v>
      </c>
      <c r="B33" s="97" t="s">
        <v>155</v>
      </c>
      <c r="C33" s="497" t="s">
        <v>156</v>
      </c>
      <c r="D33" s="508" t="s">
        <v>157</v>
      </c>
      <c r="E33" s="509"/>
      <c r="F33" s="512">
        <v>0.14218941061234999</v>
      </c>
      <c r="G33" s="500"/>
      <c r="H33" s="513">
        <f>SUM(((1+I16+I18)*(1+I19)*(1+I17))/(1-I23))-1</f>
        <v>0.24996206896551731</v>
      </c>
      <c r="I33" s="501"/>
    </row>
    <row r="34" spans="1:9" s="64" customFormat="1">
      <c r="A34" s="496"/>
      <c r="B34" s="98" t="s">
        <v>158</v>
      </c>
      <c r="C34" s="498"/>
      <c r="D34" s="510"/>
      <c r="E34" s="511"/>
      <c r="F34" s="512"/>
      <c r="G34" s="500"/>
      <c r="H34" s="513"/>
      <c r="I34" s="501"/>
    </row>
    <row r="35" spans="1:9" s="64" customFormat="1">
      <c r="A35" s="99"/>
      <c r="B35" s="553"/>
      <c r="C35" s="554"/>
      <c r="D35" s="554"/>
      <c r="E35" s="555"/>
      <c r="F35" s="100"/>
      <c r="G35" s="100"/>
      <c r="H35" s="80"/>
      <c r="I35" s="80"/>
    </row>
    <row r="36" spans="1:9">
      <c r="A36" s="502" t="s">
        <v>159</v>
      </c>
      <c r="B36" s="503"/>
      <c r="C36" s="503" t="s">
        <v>160</v>
      </c>
      <c r="D36" s="503"/>
      <c r="E36" s="506"/>
      <c r="F36" s="500">
        <v>0.14218941061234999</v>
      </c>
      <c r="G36" s="500"/>
      <c r="H36" s="501">
        <f>H33</f>
        <v>0.24996206896551731</v>
      </c>
      <c r="I36" s="501"/>
    </row>
    <row r="37" spans="1:9">
      <c r="A37" s="504"/>
      <c r="B37" s="505"/>
      <c r="C37" s="505"/>
      <c r="D37" s="505"/>
      <c r="E37" s="507"/>
      <c r="F37" s="500"/>
      <c r="G37" s="500"/>
      <c r="H37" s="501"/>
      <c r="I37" s="501"/>
    </row>
    <row r="38" spans="1:9" s="65" customFormat="1">
      <c r="A38" s="80"/>
      <c r="B38" s="539"/>
      <c r="C38" s="540"/>
      <c r="D38" s="540"/>
      <c r="E38" s="541"/>
      <c r="F38" s="81"/>
      <c r="G38" s="81"/>
      <c r="H38" s="80"/>
      <c r="I38" s="80"/>
    </row>
    <row r="39" spans="1:9" s="65" customFormat="1">
      <c r="A39" s="542"/>
      <c r="B39" s="543"/>
      <c r="C39" s="543"/>
      <c r="D39" s="543"/>
      <c r="E39" s="543"/>
      <c r="F39" s="543"/>
      <c r="G39" s="543"/>
      <c r="H39" s="543"/>
      <c r="I39" s="544"/>
    </row>
    <row r="40" spans="1:9">
      <c r="A40" s="545"/>
      <c r="B40" s="545"/>
      <c r="C40" s="545"/>
      <c r="D40" s="545"/>
      <c r="E40" s="545"/>
      <c r="F40" s="545"/>
      <c r="G40" s="545"/>
      <c r="H40" s="545"/>
      <c r="I40" s="545"/>
    </row>
    <row r="41" spans="1:9">
      <c r="A41" s="546" t="s">
        <v>161</v>
      </c>
      <c r="B41" s="547"/>
      <c r="C41" s="547"/>
      <c r="D41" s="548"/>
      <c r="E41" s="549" t="s">
        <v>162</v>
      </c>
      <c r="F41" s="549"/>
      <c r="G41" s="549"/>
      <c r="H41" s="549"/>
      <c r="I41" s="549"/>
    </row>
    <row r="42" spans="1:9">
      <c r="A42" s="524"/>
      <c r="B42" s="525"/>
      <c r="C42" s="525"/>
      <c r="D42" s="526"/>
      <c r="E42" s="524">
        <v>44470</v>
      </c>
      <c r="F42" s="525"/>
      <c r="G42" s="525"/>
      <c r="H42" s="525"/>
      <c r="I42" s="526"/>
    </row>
    <row r="43" spans="1:9">
      <c r="A43" s="533" t="s">
        <v>163</v>
      </c>
      <c r="B43" s="534"/>
      <c r="C43" s="534"/>
      <c r="D43" s="535"/>
      <c r="E43" s="527"/>
      <c r="F43" s="528"/>
      <c r="G43" s="528"/>
      <c r="H43" s="528"/>
      <c r="I43" s="529"/>
    </row>
    <row r="44" spans="1:9">
      <c r="A44" s="533" t="s">
        <v>8</v>
      </c>
      <c r="B44" s="534"/>
      <c r="C44" s="534"/>
      <c r="D44" s="535"/>
      <c r="E44" s="527"/>
      <c r="F44" s="528"/>
      <c r="G44" s="528"/>
      <c r="H44" s="528"/>
      <c r="I44" s="529"/>
    </row>
    <row r="45" spans="1:9">
      <c r="A45" s="536" t="s">
        <v>51</v>
      </c>
      <c r="B45" s="537"/>
      <c r="C45" s="537"/>
      <c r="D45" s="538"/>
      <c r="E45" s="530"/>
      <c r="F45" s="531"/>
      <c r="G45" s="531"/>
      <c r="H45" s="531"/>
      <c r="I45" s="532"/>
    </row>
    <row r="47" spans="1:9" ht="12" customHeight="1"/>
    <row r="48" spans="1:9" hidden="1"/>
    <row r="49" spans="1:9" ht="28.5" customHeight="1">
      <c r="A49" s="492" t="s">
        <v>471</v>
      </c>
      <c r="B49" s="492"/>
      <c r="C49" s="492"/>
      <c r="D49" s="492"/>
      <c r="E49" s="492"/>
      <c r="F49" s="492"/>
      <c r="G49" s="492"/>
      <c r="H49" s="492"/>
      <c r="I49" s="492"/>
    </row>
    <row r="50" spans="1:9" ht="21" customHeight="1">
      <c r="A50" s="492" t="s">
        <v>164</v>
      </c>
      <c r="B50" s="492"/>
      <c r="C50" s="492"/>
      <c r="D50" s="492"/>
      <c r="E50" s="492"/>
      <c r="F50" s="492"/>
      <c r="G50" s="492"/>
      <c r="H50" s="492"/>
      <c r="I50" s="492"/>
    </row>
    <row r="51" spans="1:9" ht="20.100000000000001" customHeight="1">
      <c r="A51" s="499" t="s">
        <v>165</v>
      </c>
      <c r="B51" s="499"/>
      <c r="C51" s="499"/>
      <c r="D51" s="499"/>
      <c r="E51" s="499"/>
      <c r="F51" s="499"/>
      <c r="G51" s="499"/>
      <c r="H51" s="499"/>
      <c r="I51" s="499"/>
    </row>
    <row r="52" spans="1:9" ht="20.100000000000001" customHeight="1">
      <c r="A52" s="499"/>
      <c r="B52" s="499"/>
      <c r="C52" s="499"/>
      <c r="D52" s="499"/>
      <c r="E52" s="499"/>
      <c r="F52" s="499"/>
      <c r="G52" s="499"/>
      <c r="H52" s="499"/>
      <c r="I52" s="499"/>
    </row>
    <row r="53" spans="1:9" ht="20.100000000000001" customHeight="1">
      <c r="A53" s="499"/>
      <c r="B53" s="499"/>
      <c r="C53" s="499"/>
      <c r="D53" s="499"/>
      <c r="E53" s="499"/>
      <c r="F53" s="499"/>
      <c r="G53" s="499"/>
      <c r="H53" s="499"/>
      <c r="I53" s="499"/>
    </row>
    <row r="54" spans="1:9" ht="20.100000000000001" customHeight="1">
      <c r="A54" s="499"/>
      <c r="B54" s="499"/>
      <c r="C54" s="499"/>
      <c r="D54" s="499"/>
      <c r="E54" s="499"/>
      <c r="F54" s="499"/>
      <c r="G54" s="499"/>
      <c r="H54" s="499"/>
      <c r="I54" s="499"/>
    </row>
    <row r="331" spans="8:8">
      <c r="H331" s="66" t="s">
        <v>122</v>
      </c>
    </row>
  </sheetData>
  <mergeCells count="50">
    <mergeCell ref="B9:E9"/>
    <mergeCell ref="F9:G9"/>
    <mergeCell ref="H9:I9"/>
    <mergeCell ref="F10:G10"/>
    <mergeCell ref="H10:I10"/>
    <mergeCell ref="B12:E12"/>
    <mergeCell ref="A13:I13"/>
    <mergeCell ref="B14:E14"/>
    <mergeCell ref="B15:E15"/>
    <mergeCell ref="B16:E16"/>
    <mergeCell ref="B17:E17"/>
    <mergeCell ref="B18:E18"/>
    <mergeCell ref="B19:E19"/>
    <mergeCell ref="B20:E20"/>
    <mergeCell ref="A21:I21"/>
    <mergeCell ref="B22:E22"/>
    <mergeCell ref="B23:E23"/>
    <mergeCell ref="B24:E24"/>
    <mergeCell ref="B25:E25"/>
    <mergeCell ref="B26:E26"/>
    <mergeCell ref="B27:E27"/>
    <mergeCell ref="B31:E31"/>
    <mergeCell ref="F32:G32"/>
    <mergeCell ref="H32:I32"/>
    <mergeCell ref="B35:E35"/>
    <mergeCell ref="A43:D43"/>
    <mergeCell ref="A44:D44"/>
    <mergeCell ref="A45:D45"/>
    <mergeCell ref="A49:I49"/>
    <mergeCell ref="B38:E38"/>
    <mergeCell ref="A39:I39"/>
    <mergeCell ref="A40:I40"/>
    <mergeCell ref="A41:D41"/>
    <mergeCell ref="E41:I41"/>
    <mergeCell ref="A50:I50"/>
    <mergeCell ref="A10:A11"/>
    <mergeCell ref="A33:A34"/>
    <mergeCell ref="C33:C34"/>
    <mergeCell ref="A51:I54"/>
    <mergeCell ref="F36:G37"/>
    <mergeCell ref="H36:I37"/>
    <mergeCell ref="A36:B37"/>
    <mergeCell ref="C36:E37"/>
    <mergeCell ref="D33:E34"/>
    <mergeCell ref="F33:G34"/>
    <mergeCell ref="H33:I34"/>
    <mergeCell ref="A29:I30"/>
    <mergeCell ref="B10:E11"/>
    <mergeCell ref="E42:I45"/>
    <mergeCell ref="A42:D42"/>
  </mergeCells>
  <dataValidations count="1">
    <dataValidation type="list" allowBlank="1" showInputMessage="1" showErrorMessage="1" sqref="C36:E37" xr:uid="{00000000-0002-0000-0300-000000000000}">
      <formula1>#REF!</formula1>
    </dataValidation>
  </dataValidations>
  <pageMargins left="1.20902777777778" right="0.51180555555555596" top="0.78680555555555598" bottom="0.78680555555555598" header="0.31388888888888899" footer="0.31388888888888899"/>
  <pageSetup paperSize="9" scale="80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Paint.Picture" shapeId="3073" r:id="rId4">
          <objectPr defaultSize="0" autoPict="0" r:id="rId5">
            <anchor moveWithCells="1">
              <from>
                <xdr:col>7</xdr:col>
                <xdr:colOff>800100</xdr:colOff>
                <xdr:row>5</xdr:row>
                <xdr:rowOff>38100</xdr:rowOff>
              </from>
              <to>
                <xdr:col>8</xdr:col>
                <xdr:colOff>285750</xdr:colOff>
                <xdr:row>7</xdr:row>
                <xdr:rowOff>171450</xdr:rowOff>
              </to>
            </anchor>
          </objectPr>
        </oleObject>
      </mc:Choice>
      <mc:Fallback>
        <oleObject progId="Paint.Picture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workbookViewId="0">
      <selection activeCell="B12" sqref="B12:C12"/>
    </sheetView>
  </sheetViews>
  <sheetFormatPr defaultColWidth="9" defaultRowHeight="12.75"/>
  <cols>
    <col min="1" max="1" width="3.7109375" style="47" customWidth="1"/>
    <col min="2" max="2" width="85.140625" style="48" customWidth="1"/>
    <col min="3" max="3" width="6.7109375" style="49" customWidth="1"/>
    <col min="4" max="4" width="3.7109375" style="50" customWidth="1"/>
    <col min="5" max="253" width="9.140625" style="48"/>
    <col min="254" max="254" width="3.7109375" style="48" customWidth="1"/>
    <col min="255" max="255" width="60.7109375" style="48" customWidth="1"/>
    <col min="256" max="256" width="6.7109375" style="48" customWidth="1"/>
    <col min="257" max="257" width="10.7109375" style="48" customWidth="1"/>
    <col min="258" max="258" width="3.7109375" style="48" customWidth="1"/>
    <col min="259" max="259" width="10.7109375" style="48" customWidth="1"/>
    <col min="260" max="260" width="3.7109375" style="48" customWidth="1"/>
    <col min="261" max="509" width="9.140625" style="48"/>
    <col min="510" max="510" width="3.7109375" style="48" customWidth="1"/>
    <col min="511" max="511" width="60.7109375" style="48" customWidth="1"/>
    <col min="512" max="512" width="6.7109375" style="48" customWidth="1"/>
    <col min="513" max="513" width="10.7109375" style="48" customWidth="1"/>
    <col min="514" max="514" width="3.7109375" style="48" customWidth="1"/>
    <col min="515" max="515" width="10.7109375" style="48" customWidth="1"/>
    <col min="516" max="516" width="3.7109375" style="48" customWidth="1"/>
    <col min="517" max="765" width="9.140625" style="48"/>
    <col min="766" max="766" width="3.7109375" style="48" customWidth="1"/>
    <col min="767" max="767" width="60.7109375" style="48" customWidth="1"/>
    <col min="768" max="768" width="6.7109375" style="48" customWidth="1"/>
    <col min="769" max="769" width="10.7109375" style="48" customWidth="1"/>
    <col min="770" max="770" width="3.7109375" style="48" customWidth="1"/>
    <col min="771" max="771" width="10.7109375" style="48" customWidth="1"/>
    <col min="772" max="772" width="3.7109375" style="48" customWidth="1"/>
    <col min="773" max="1021" width="9.140625" style="48"/>
    <col min="1022" max="1022" width="3.7109375" style="48" customWidth="1"/>
    <col min="1023" max="1023" width="60.7109375" style="48" customWidth="1"/>
    <col min="1024" max="1024" width="6.7109375" style="48" customWidth="1"/>
    <col min="1025" max="1025" width="10.7109375" style="48" customWidth="1"/>
    <col min="1026" max="1026" width="3.7109375" style="48" customWidth="1"/>
    <col min="1027" max="1027" width="10.7109375" style="48" customWidth="1"/>
    <col min="1028" max="1028" width="3.7109375" style="48" customWidth="1"/>
    <col min="1029" max="1277" width="9.140625" style="48"/>
    <col min="1278" max="1278" width="3.7109375" style="48" customWidth="1"/>
    <col min="1279" max="1279" width="60.7109375" style="48" customWidth="1"/>
    <col min="1280" max="1280" width="6.7109375" style="48" customWidth="1"/>
    <col min="1281" max="1281" width="10.7109375" style="48" customWidth="1"/>
    <col min="1282" max="1282" width="3.7109375" style="48" customWidth="1"/>
    <col min="1283" max="1283" width="10.7109375" style="48" customWidth="1"/>
    <col min="1284" max="1284" width="3.7109375" style="48" customWidth="1"/>
    <col min="1285" max="1533" width="9.140625" style="48"/>
    <col min="1534" max="1534" width="3.7109375" style="48" customWidth="1"/>
    <col min="1535" max="1535" width="60.7109375" style="48" customWidth="1"/>
    <col min="1536" max="1536" width="6.7109375" style="48" customWidth="1"/>
    <col min="1537" max="1537" width="10.7109375" style="48" customWidth="1"/>
    <col min="1538" max="1538" width="3.7109375" style="48" customWidth="1"/>
    <col min="1539" max="1539" width="10.7109375" style="48" customWidth="1"/>
    <col min="1540" max="1540" width="3.7109375" style="48" customWidth="1"/>
    <col min="1541" max="1789" width="9.140625" style="48"/>
    <col min="1790" max="1790" width="3.7109375" style="48" customWidth="1"/>
    <col min="1791" max="1791" width="60.7109375" style="48" customWidth="1"/>
    <col min="1792" max="1792" width="6.7109375" style="48" customWidth="1"/>
    <col min="1793" max="1793" width="10.7109375" style="48" customWidth="1"/>
    <col min="1794" max="1794" width="3.7109375" style="48" customWidth="1"/>
    <col min="1795" max="1795" width="10.7109375" style="48" customWidth="1"/>
    <col min="1796" max="1796" width="3.7109375" style="48" customWidth="1"/>
    <col min="1797" max="2045" width="9.140625" style="48"/>
    <col min="2046" max="2046" width="3.7109375" style="48" customWidth="1"/>
    <col min="2047" max="2047" width="60.7109375" style="48" customWidth="1"/>
    <col min="2048" max="2048" width="6.7109375" style="48" customWidth="1"/>
    <col min="2049" max="2049" width="10.7109375" style="48" customWidth="1"/>
    <col min="2050" max="2050" width="3.7109375" style="48" customWidth="1"/>
    <col min="2051" max="2051" width="10.7109375" style="48" customWidth="1"/>
    <col min="2052" max="2052" width="3.7109375" style="48" customWidth="1"/>
    <col min="2053" max="2301" width="9.140625" style="48"/>
    <col min="2302" max="2302" width="3.7109375" style="48" customWidth="1"/>
    <col min="2303" max="2303" width="60.7109375" style="48" customWidth="1"/>
    <col min="2304" max="2304" width="6.7109375" style="48" customWidth="1"/>
    <col min="2305" max="2305" width="10.7109375" style="48" customWidth="1"/>
    <col min="2306" max="2306" width="3.7109375" style="48" customWidth="1"/>
    <col min="2307" max="2307" width="10.7109375" style="48" customWidth="1"/>
    <col min="2308" max="2308" width="3.7109375" style="48" customWidth="1"/>
    <col min="2309" max="2557" width="9.140625" style="48"/>
    <col min="2558" max="2558" width="3.7109375" style="48" customWidth="1"/>
    <col min="2559" max="2559" width="60.7109375" style="48" customWidth="1"/>
    <col min="2560" max="2560" width="6.7109375" style="48" customWidth="1"/>
    <col min="2561" max="2561" width="10.7109375" style="48" customWidth="1"/>
    <col min="2562" max="2562" width="3.7109375" style="48" customWidth="1"/>
    <col min="2563" max="2563" width="10.7109375" style="48" customWidth="1"/>
    <col min="2564" max="2564" width="3.7109375" style="48" customWidth="1"/>
    <col min="2565" max="2813" width="9.140625" style="48"/>
    <col min="2814" max="2814" width="3.7109375" style="48" customWidth="1"/>
    <col min="2815" max="2815" width="60.7109375" style="48" customWidth="1"/>
    <col min="2816" max="2816" width="6.7109375" style="48" customWidth="1"/>
    <col min="2817" max="2817" width="10.7109375" style="48" customWidth="1"/>
    <col min="2818" max="2818" width="3.7109375" style="48" customWidth="1"/>
    <col min="2819" max="2819" width="10.7109375" style="48" customWidth="1"/>
    <col min="2820" max="2820" width="3.7109375" style="48" customWidth="1"/>
    <col min="2821" max="3069" width="9.140625" style="48"/>
    <col min="3070" max="3070" width="3.7109375" style="48" customWidth="1"/>
    <col min="3071" max="3071" width="60.7109375" style="48" customWidth="1"/>
    <col min="3072" max="3072" width="6.7109375" style="48" customWidth="1"/>
    <col min="3073" max="3073" width="10.7109375" style="48" customWidth="1"/>
    <col min="3074" max="3074" width="3.7109375" style="48" customWidth="1"/>
    <col min="3075" max="3075" width="10.7109375" style="48" customWidth="1"/>
    <col min="3076" max="3076" width="3.7109375" style="48" customWidth="1"/>
    <col min="3077" max="3325" width="9.140625" style="48"/>
    <col min="3326" max="3326" width="3.7109375" style="48" customWidth="1"/>
    <col min="3327" max="3327" width="60.7109375" style="48" customWidth="1"/>
    <col min="3328" max="3328" width="6.7109375" style="48" customWidth="1"/>
    <col min="3329" max="3329" width="10.7109375" style="48" customWidth="1"/>
    <col min="3330" max="3330" width="3.7109375" style="48" customWidth="1"/>
    <col min="3331" max="3331" width="10.7109375" style="48" customWidth="1"/>
    <col min="3332" max="3332" width="3.7109375" style="48" customWidth="1"/>
    <col min="3333" max="3581" width="9.140625" style="48"/>
    <col min="3582" max="3582" width="3.7109375" style="48" customWidth="1"/>
    <col min="3583" max="3583" width="60.7109375" style="48" customWidth="1"/>
    <col min="3584" max="3584" width="6.7109375" style="48" customWidth="1"/>
    <col min="3585" max="3585" width="10.7109375" style="48" customWidth="1"/>
    <col min="3586" max="3586" width="3.7109375" style="48" customWidth="1"/>
    <col min="3587" max="3587" width="10.7109375" style="48" customWidth="1"/>
    <col min="3588" max="3588" width="3.7109375" style="48" customWidth="1"/>
    <col min="3589" max="3837" width="9.140625" style="48"/>
    <col min="3838" max="3838" width="3.7109375" style="48" customWidth="1"/>
    <col min="3839" max="3839" width="60.7109375" style="48" customWidth="1"/>
    <col min="3840" max="3840" width="6.7109375" style="48" customWidth="1"/>
    <col min="3841" max="3841" width="10.7109375" style="48" customWidth="1"/>
    <col min="3842" max="3842" width="3.7109375" style="48" customWidth="1"/>
    <col min="3843" max="3843" width="10.7109375" style="48" customWidth="1"/>
    <col min="3844" max="3844" width="3.7109375" style="48" customWidth="1"/>
    <col min="3845" max="4093" width="9.140625" style="48"/>
    <col min="4094" max="4094" width="3.7109375" style="48" customWidth="1"/>
    <col min="4095" max="4095" width="60.7109375" style="48" customWidth="1"/>
    <col min="4096" max="4096" width="6.7109375" style="48" customWidth="1"/>
    <col min="4097" max="4097" width="10.7109375" style="48" customWidth="1"/>
    <col min="4098" max="4098" width="3.7109375" style="48" customWidth="1"/>
    <col min="4099" max="4099" width="10.7109375" style="48" customWidth="1"/>
    <col min="4100" max="4100" width="3.7109375" style="48" customWidth="1"/>
    <col min="4101" max="4349" width="9.140625" style="48"/>
    <col min="4350" max="4350" width="3.7109375" style="48" customWidth="1"/>
    <col min="4351" max="4351" width="60.7109375" style="48" customWidth="1"/>
    <col min="4352" max="4352" width="6.7109375" style="48" customWidth="1"/>
    <col min="4353" max="4353" width="10.7109375" style="48" customWidth="1"/>
    <col min="4354" max="4354" width="3.7109375" style="48" customWidth="1"/>
    <col min="4355" max="4355" width="10.7109375" style="48" customWidth="1"/>
    <col min="4356" max="4356" width="3.7109375" style="48" customWidth="1"/>
    <col min="4357" max="4605" width="9.140625" style="48"/>
    <col min="4606" max="4606" width="3.7109375" style="48" customWidth="1"/>
    <col min="4607" max="4607" width="60.7109375" style="48" customWidth="1"/>
    <col min="4608" max="4608" width="6.7109375" style="48" customWidth="1"/>
    <col min="4609" max="4609" width="10.7109375" style="48" customWidth="1"/>
    <col min="4610" max="4610" width="3.7109375" style="48" customWidth="1"/>
    <col min="4611" max="4611" width="10.7109375" style="48" customWidth="1"/>
    <col min="4612" max="4612" width="3.7109375" style="48" customWidth="1"/>
    <col min="4613" max="4861" width="9.140625" style="48"/>
    <col min="4862" max="4862" width="3.7109375" style="48" customWidth="1"/>
    <col min="4863" max="4863" width="60.7109375" style="48" customWidth="1"/>
    <col min="4864" max="4864" width="6.7109375" style="48" customWidth="1"/>
    <col min="4865" max="4865" width="10.7109375" style="48" customWidth="1"/>
    <col min="4866" max="4866" width="3.7109375" style="48" customWidth="1"/>
    <col min="4867" max="4867" width="10.7109375" style="48" customWidth="1"/>
    <col min="4868" max="4868" width="3.7109375" style="48" customWidth="1"/>
    <col min="4869" max="5117" width="9.140625" style="48"/>
    <col min="5118" max="5118" width="3.7109375" style="48" customWidth="1"/>
    <col min="5119" max="5119" width="60.7109375" style="48" customWidth="1"/>
    <col min="5120" max="5120" width="6.7109375" style="48" customWidth="1"/>
    <col min="5121" max="5121" width="10.7109375" style="48" customWidth="1"/>
    <col min="5122" max="5122" width="3.7109375" style="48" customWidth="1"/>
    <col min="5123" max="5123" width="10.7109375" style="48" customWidth="1"/>
    <col min="5124" max="5124" width="3.7109375" style="48" customWidth="1"/>
    <col min="5125" max="5373" width="9.140625" style="48"/>
    <col min="5374" max="5374" width="3.7109375" style="48" customWidth="1"/>
    <col min="5375" max="5375" width="60.7109375" style="48" customWidth="1"/>
    <col min="5376" max="5376" width="6.7109375" style="48" customWidth="1"/>
    <col min="5377" max="5377" width="10.7109375" style="48" customWidth="1"/>
    <col min="5378" max="5378" width="3.7109375" style="48" customWidth="1"/>
    <col min="5379" max="5379" width="10.7109375" style="48" customWidth="1"/>
    <col min="5380" max="5380" width="3.7109375" style="48" customWidth="1"/>
    <col min="5381" max="5629" width="9.140625" style="48"/>
    <col min="5630" max="5630" width="3.7109375" style="48" customWidth="1"/>
    <col min="5631" max="5631" width="60.7109375" style="48" customWidth="1"/>
    <col min="5632" max="5632" width="6.7109375" style="48" customWidth="1"/>
    <col min="5633" max="5633" width="10.7109375" style="48" customWidth="1"/>
    <col min="5634" max="5634" width="3.7109375" style="48" customWidth="1"/>
    <col min="5635" max="5635" width="10.7109375" style="48" customWidth="1"/>
    <col min="5636" max="5636" width="3.7109375" style="48" customWidth="1"/>
    <col min="5637" max="5885" width="9.140625" style="48"/>
    <col min="5886" max="5886" width="3.7109375" style="48" customWidth="1"/>
    <col min="5887" max="5887" width="60.7109375" style="48" customWidth="1"/>
    <col min="5888" max="5888" width="6.7109375" style="48" customWidth="1"/>
    <col min="5889" max="5889" width="10.7109375" style="48" customWidth="1"/>
    <col min="5890" max="5890" width="3.7109375" style="48" customWidth="1"/>
    <col min="5891" max="5891" width="10.7109375" style="48" customWidth="1"/>
    <col min="5892" max="5892" width="3.7109375" style="48" customWidth="1"/>
    <col min="5893" max="6141" width="9.140625" style="48"/>
    <col min="6142" max="6142" width="3.7109375" style="48" customWidth="1"/>
    <col min="6143" max="6143" width="60.7109375" style="48" customWidth="1"/>
    <col min="6144" max="6144" width="6.7109375" style="48" customWidth="1"/>
    <col min="6145" max="6145" width="10.7109375" style="48" customWidth="1"/>
    <col min="6146" max="6146" width="3.7109375" style="48" customWidth="1"/>
    <col min="6147" max="6147" width="10.7109375" style="48" customWidth="1"/>
    <col min="6148" max="6148" width="3.7109375" style="48" customWidth="1"/>
    <col min="6149" max="6397" width="9.140625" style="48"/>
    <col min="6398" max="6398" width="3.7109375" style="48" customWidth="1"/>
    <col min="6399" max="6399" width="60.7109375" style="48" customWidth="1"/>
    <col min="6400" max="6400" width="6.7109375" style="48" customWidth="1"/>
    <col min="6401" max="6401" width="10.7109375" style="48" customWidth="1"/>
    <col min="6402" max="6402" width="3.7109375" style="48" customWidth="1"/>
    <col min="6403" max="6403" width="10.7109375" style="48" customWidth="1"/>
    <col min="6404" max="6404" width="3.7109375" style="48" customWidth="1"/>
    <col min="6405" max="6653" width="9.140625" style="48"/>
    <col min="6654" max="6654" width="3.7109375" style="48" customWidth="1"/>
    <col min="6655" max="6655" width="60.7109375" style="48" customWidth="1"/>
    <col min="6656" max="6656" width="6.7109375" style="48" customWidth="1"/>
    <col min="6657" max="6657" width="10.7109375" style="48" customWidth="1"/>
    <col min="6658" max="6658" width="3.7109375" style="48" customWidth="1"/>
    <col min="6659" max="6659" width="10.7109375" style="48" customWidth="1"/>
    <col min="6660" max="6660" width="3.7109375" style="48" customWidth="1"/>
    <col min="6661" max="6909" width="9.140625" style="48"/>
    <col min="6910" max="6910" width="3.7109375" style="48" customWidth="1"/>
    <col min="6911" max="6911" width="60.7109375" style="48" customWidth="1"/>
    <col min="6912" max="6912" width="6.7109375" style="48" customWidth="1"/>
    <col min="6913" max="6913" width="10.7109375" style="48" customWidth="1"/>
    <col min="6914" max="6914" width="3.7109375" style="48" customWidth="1"/>
    <col min="6915" max="6915" width="10.7109375" style="48" customWidth="1"/>
    <col min="6916" max="6916" width="3.7109375" style="48" customWidth="1"/>
    <col min="6917" max="7165" width="9.140625" style="48"/>
    <col min="7166" max="7166" width="3.7109375" style="48" customWidth="1"/>
    <col min="7167" max="7167" width="60.7109375" style="48" customWidth="1"/>
    <col min="7168" max="7168" width="6.7109375" style="48" customWidth="1"/>
    <col min="7169" max="7169" width="10.7109375" style="48" customWidth="1"/>
    <col min="7170" max="7170" width="3.7109375" style="48" customWidth="1"/>
    <col min="7171" max="7171" width="10.7109375" style="48" customWidth="1"/>
    <col min="7172" max="7172" width="3.7109375" style="48" customWidth="1"/>
    <col min="7173" max="7421" width="9.140625" style="48"/>
    <col min="7422" max="7422" width="3.7109375" style="48" customWidth="1"/>
    <col min="7423" max="7423" width="60.7109375" style="48" customWidth="1"/>
    <col min="7424" max="7424" width="6.7109375" style="48" customWidth="1"/>
    <col min="7425" max="7425" width="10.7109375" style="48" customWidth="1"/>
    <col min="7426" max="7426" width="3.7109375" style="48" customWidth="1"/>
    <col min="7427" max="7427" width="10.7109375" style="48" customWidth="1"/>
    <col min="7428" max="7428" width="3.7109375" style="48" customWidth="1"/>
    <col min="7429" max="7677" width="9.140625" style="48"/>
    <col min="7678" max="7678" width="3.7109375" style="48" customWidth="1"/>
    <col min="7679" max="7679" width="60.7109375" style="48" customWidth="1"/>
    <col min="7680" max="7680" width="6.7109375" style="48" customWidth="1"/>
    <col min="7681" max="7681" width="10.7109375" style="48" customWidth="1"/>
    <col min="7682" max="7682" width="3.7109375" style="48" customWidth="1"/>
    <col min="7683" max="7683" width="10.7109375" style="48" customWidth="1"/>
    <col min="7684" max="7684" width="3.7109375" style="48" customWidth="1"/>
    <col min="7685" max="7933" width="9.140625" style="48"/>
    <col min="7934" max="7934" width="3.7109375" style="48" customWidth="1"/>
    <col min="7935" max="7935" width="60.7109375" style="48" customWidth="1"/>
    <col min="7936" max="7936" width="6.7109375" style="48" customWidth="1"/>
    <col min="7937" max="7937" width="10.7109375" style="48" customWidth="1"/>
    <col min="7938" max="7938" width="3.7109375" style="48" customWidth="1"/>
    <col min="7939" max="7939" width="10.7109375" style="48" customWidth="1"/>
    <col min="7940" max="7940" width="3.7109375" style="48" customWidth="1"/>
    <col min="7941" max="8189" width="9.140625" style="48"/>
    <col min="8190" max="8190" width="3.7109375" style="48" customWidth="1"/>
    <col min="8191" max="8191" width="60.7109375" style="48" customWidth="1"/>
    <col min="8192" max="8192" width="6.7109375" style="48" customWidth="1"/>
    <col min="8193" max="8193" width="10.7109375" style="48" customWidth="1"/>
    <col min="8194" max="8194" width="3.7109375" style="48" customWidth="1"/>
    <col min="8195" max="8195" width="10.7109375" style="48" customWidth="1"/>
    <col min="8196" max="8196" width="3.7109375" style="48" customWidth="1"/>
    <col min="8197" max="8445" width="9.140625" style="48"/>
    <col min="8446" max="8446" width="3.7109375" style="48" customWidth="1"/>
    <col min="8447" max="8447" width="60.7109375" style="48" customWidth="1"/>
    <col min="8448" max="8448" width="6.7109375" style="48" customWidth="1"/>
    <col min="8449" max="8449" width="10.7109375" style="48" customWidth="1"/>
    <col min="8450" max="8450" width="3.7109375" style="48" customWidth="1"/>
    <col min="8451" max="8451" width="10.7109375" style="48" customWidth="1"/>
    <col min="8452" max="8452" width="3.7109375" style="48" customWidth="1"/>
    <col min="8453" max="8701" width="9.140625" style="48"/>
    <col min="8702" max="8702" width="3.7109375" style="48" customWidth="1"/>
    <col min="8703" max="8703" width="60.7109375" style="48" customWidth="1"/>
    <col min="8704" max="8704" width="6.7109375" style="48" customWidth="1"/>
    <col min="8705" max="8705" width="10.7109375" style="48" customWidth="1"/>
    <col min="8706" max="8706" width="3.7109375" style="48" customWidth="1"/>
    <col min="8707" max="8707" width="10.7109375" style="48" customWidth="1"/>
    <col min="8708" max="8708" width="3.7109375" style="48" customWidth="1"/>
    <col min="8709" max="8957" width="9.140625" style="48"/>
    <col min="8958" max="8958" width="3.7109375" style="48" customWidth="1"/>
    <col min="8959" max="8959" width="60.7109375" style="48" customWidth="1"/>
    <col min="8960" max="8960" width="6.7109375" style="48" customWidth="1"/>
    <col min="8961" max="8961" width="10.7109375" style="48" customWidth="1"/>
    <col min="8962" max="8962" width="3.7109375" style="48" customWidth="1"/>
    <col min="8963" max="8963" width="10.7109375" style="48" customWidth="1"/>
    <col min="8964" max="8964" width="3.7109375" style="48" customWidth="1"/>
    <col min="8965" max="9213" width="9.140625" style="48"/>
    <col min="9214" max="9214" width="3.7109375" style="48" customWidth="1"/>
    <col min="9215" max="9215" width="60.7109375" style="48" customWidth="1"/>
    <col min="9216" max="9216" width="6.7109375" style="48" customWidth="1"/>
    <col min="9217" max="9217" width="10.7109375" style="48" customWidth="1"/>
    <col min="9218" max="9218" width="3.7109375" style="48" customWidth="1"/>
    <col min="9219" max="9219" width="10.7109375" style="48" customWidth="1"/>
    <col min="9220" max="9220" width="3.7109375" style="48" customWidth="1"/>
    <col min="9221" max="9469" width="9.140625" style="48"/>
    <col min="9470" max="9470" width="3.7109375" style="48" customWidth="1"/>
    <col min="9471" max="9471" width="60.7109375" style="48" customWidth="1"/>
    <col min="9472" max="9472" width="6.7109375" style="48" customWidth="1"/>
    <col min="9473" max="9473" width="10.7109375" style="48" customWidth="1"/>
    <col min="9474" max="9474" width="3.7109375" style="48" customWidth="1"/>
    <col min="9475" max="9475" width="10.7109375" style="48" customWidth="1"/>
    <col min="9476" max="9476" width="3.7109375" style="48" customWidth="1"/>
    <col min="9477" max="9725" width="9.140625" style="48"/>
    <col min="9726" max="9726" width="3.7109375" style="48" customWidth="1"/>
    <col min="9727" max="9727" width="60.7109375" style="48" customWidth="1"/>
    <col min="9728" max="9728" width="6.7109375" style="48" customWidth="1"/>
    <col min="9729" max="9729" width="10.7109375" style="48" customWidth="1"/>
    <col min="9730" max="9730" width="3.7109375" style="48" customWidth="1"/>
    <col min="9731" max="9731" width="10.7109375" style="48" customWidth="1"/>
    <col min="9732" max="9732" width="3.7109375" style="48" customWidth="1"/>
    <col min="9733" max="9981" width="9.140625" style="48"/>
    <col min="9982" max="9982" width="3.7109375" style="48" customWidth="1"/>
    <col min="9983" max="9983" width="60.7109375" style="48" customWidth="1"/>
    <col min="9984" max="9984" width="6.7109375" style="48" customWidth="1"/>
    <col min="9985" max="9985" width="10.7109375" style="48" customWidth="1"/>
    <col min="9986" max="9986" width="3.7109375" style="48" customWidth="1"/>
    <col min="9987" max="9987" width="10.7109375" style="48" customWidth="1"/>
    <col min="9988" max="9988" width="3.7109375" style="48" customWidth="1"/>
    <col min="9989" max="10237" width="9.140625" style="48"/>
    <col min="10238" max="10238" width="3.7109375" style="48" customWidth="1"/>
    <col min="10239" max="10239" width="60.7109375" style="48" customWidth="1"/>
    <col min="10240" max="10240" width="6.7109375" style="48" customWidth="1"/>
    <col min="10241" max="10241" width="10.7109375" style="48" customWidth="1"/>
    <col min="10242" max="10242" width="3.7109375" style="48" customWidth="1"/>
    <col min="10243" max="10243" width="10.7109375" style="48" customWidth="1"/>
    <col min="10244" max="10244" width="3.7109375" style="48" customWidth="1"/>
    <col min="10245" max="10493" width="9.140625" style="48"/>
    <col min="10494" max="10494" width="3.7109375" style="48" customWidth="1"/>
    <col min="10495" max="10495" width="60.7109375" style="48" customWidth="1"/>
    <col min="10496" max="10496" width="6.7109375" style="48" customWidth="1"/>
    <col min="10497" max="10497" width="10.7109375" style="48" customWidth="1"/>
    <col min="10498" max="10498" width="3.7109375" style="48" customWidth="1"/>
    <col min="10499" max="10499" width="10.7109375" style="48" customWidth="1"/>
    <col min="10500" max="10500" width="3.7109375" style="48" customWidth="1"/>
    <col min="10501" max="10749" width="9.140625" style="48"/>
    <col min="10750" max="10750" width="3.7109375" style="48" customWidth="1"/>
    <col min="10751" max="10751" width="60.7109375" style="48" customWidth="1"/>
    <col min="10752" max="10752" width="6.7109375" style="48" customWidth="1"/>
    <col min="10753" max="10753" width="10.7109375" style="48" customWidth="1"/>
    <col min="10754" max="10754" width="3.7109375" style="48" customWidth="1"/>
    <col min="10755" max="10755" width="10.7109375" style="48" customWidth="1"/>
    <col min="10756" max="10756" width="3.7109375" style="48" customWidth="1"/>
    <col min="10757" max="11005" width="9.140625" style="48"/>
    <col min="11006" max="11006" width="3.7109375" style="48" customWidth="1"/>
    <col min="11007" max="11007" width="60.7109375" style="48" customWidth="1"/>
    <col min="11008" max="11008" width="6.7109375" style="48" customWidth="1"/>
    <col min="11009" max="11009" width="10.7109375" style="48" customWidth="1"/>
    <col min="11010" max="11010" width="3.7109375" style="48" customWidth="1"/>
    <col min="11011" max="11011" width="10.7109375" style="48" customWidth="1"/>
    <col min="11012" max="11012" width="3.7109375" style="48" customWidth="1"/>
    <col min="11013" max="11261" width="9.140625" style="48"/>
    <col min="11262" max="11262" width="3.7109375" style="48" customWidth="1"/>
    <col min="11263" max="11263" width="60.7109375" style="48" customWidth="1"/>
    <col min="11264" max="11264" width="6.7109375" style="48" customWidth="1"/>
    <col min="11265" max="11265" width="10.7109375" style="48" customWidth="1"/>
    <col min="11266" max="11266" width="3.7109375" style="48" customWidth="1"/>
    <col min="11267" max="11267" width="10.7109375" style="48" customWidth="1"/>
    <col min="11268" max="11268" width="3.7109375" style="48" customWidth="1"/>
    <col min="11269" max="11517" width="9.140625" style="48"/>
    <col min="11518" max="11518" width="3.7109375" style="48" customWidth="1"/>
    <col min="11519" max="11519" width="60.7109375" style="48" customWidth="1"/>
    <col min="11520" max="11520" width="6.7109375" style="48" customWidth="1"/>
    <col min="11521" max="11521" width="10.7109375" style="48" customWidth="1"/>
    <col min="11522" max="11522" width="3.7109375" style="48" customWidth="1"/>
    <col min="11523" max="11523" width="10.7109375" style="48" customWidth="1"/>
    <col min="11524" max="11524" width="3.7109375" style="48" customWidth="1"/>
    <col min="11525" max="11773" width="9.140625" style="48"/>
    <col min="11774" max="11774" width="3.7109375" style="48" customWidth="1"/>
    <col min="11775" max="11775" width="60.7109375" style="48" customWidth="1"/>
    <col min="11776" max="11776" width="6.7109375" style="48" customWidth="1"/>
    <col min="11777" max="11777" width="10.7109375" style="48" customWidth="1"/>
    <col min="11778" max="11778" width="3.7109375" style="48" customWidth="1"/>
    <col min="11779" max="11779" width="10.7109375" style="48" customWidth="1"/>
    <col min="11780" max="11780" width="3.7109375" style="48" customWidth="1"/>
    <col min="11781" max="12029" width="9.140625" style="48"/>
    <col min="12030" max="12030" width="3.7109375" style="48" customWidth="1"/>
    <col min="12031" max="12031" width="60.7109375" style="48" customWidth="1"/>
    <col min="12032" max="12032" width="6.7109375" style="48" customWidth="1"/>
    <col min="12033" max="12033" width="10.7109375" style="48" customWidth="1"/>
    <col min="12034" max="12034" width="3.7109375" style="48" customWidth="1"/>
    <col min="12035" max="12035" width="10.7109375" style="48" customWidth="1"/>
    <col min="12036" max="12036" width="3.7109375" style="48" customWidth="1"/>
    <col min="12037" max="12285" width="9.140625" style="48"/>
    <col min="12286" max="12286" width="3.7109375" style="48" customWidth="1"/>
    <col min="12287" max="12287" width="60.7109375" style="48" customWidth="1"/>
    <col min="12288" max="12288" width="6.7109375" style="48" customWidth="1"/>
    <col min="12289" max="12289" width="10.7109375" style="48" customWidth="1"/>
    <col min="12290" max="12290" width="3.7109375" style="48" customWidth="1"/>
    <col min="12291" max="12291" width="10.7109375" style="48" customWidth="1"/>
    <col min="12292" max="12292" width="3.7109375" style="48" customWidth="1"/>
    <col min="12293" max="12541" width="9.140625" style="48"/>
    <col min="12542" max="12542" width="3.7109375" style="48" customWidth="1"/>
    <col min="12543" max="12543" width="60.7109375" style="48" customWidth="1"/>
    <col min="12544" max="12544" width="6.7109375" style="48" customWidth="1"/>
    <col min="12545" max="12545" width="10.7109375" style="48" customWidth="1"/>
    <col min="12546" max="12546" width="3.7109375" style="48" customWidth="1"/>
    <col min="12547" max="12547" width="10.7109375" style="48" customWidth="1"/>
    <col min="12548" max="12548" width="3.7109375" style="48" customWidth="1"/>
    <col min="12549" max="12797" width="9.140625" style="48"/>
    <col min="12798" max="12798" width="3.7109375" style="48" customWidth="1"/>
    <col min="12799" max="12799" width="60.7109375" style="48" customWidth="1"/>
    <col min="12800" max="12800" width="6.7109375" style="48" customWidth="1"/>
    <col min="12801" max="12801" width="10.7109375" style="48" customWidth="1"/>
    <col min="12802" max="12802" width="3.7109375" style="48" customWidth="1"/>
    <col min="12803" max="12803" width="10.7109375" style="48" customWidth="1"/>
    <col min="12804" max="12804" width="3.7109375" style="48" customWidth="1"/>
    <col min="12805" max="13053" width="9.140625" style="48"/>
    <col min="13054" max="13054" width="3.7109375" style="48" customWidth="1"/>
    <col min="13055" max="13055" width="60.7109375" style="48" customWidth="1"/>
    <col min="13056" max="13056" width="6.7109375" style="48" customWidth="1"/>
    <col min="13057" max="13057" width="10.7109375" style="48" customWidth="1"/>
    <col min="13058" max="13058" width="3.7109375" style="48" customWidth="1"/>
    <col min="13059" max="13059" width="10.7109375" style="48" customWidth="1"/>
    <col min="13060" max="13060" width="3.7109375" style="48" customWidth="1"/>
    <col min="13061" max="13309" width="9.140625" style="48"/>
    <col min="13310" max="13310" width="3.7109375" style="48" customWidth="1"/>
    <col min="13311" max="13311" width="60.7109375" style="48" customWidth="1"/>
    <col min="13312" max="13312" width="6.7109375" style="48" customWidth="1"/>
    <col min="13313" max="13313" width="10.7109375" style="48" customWidth="1"/>
    <col min="13314" max="13314" width="3.7109375" style="48" customWidth="1"/>
    <col min="13315" max="13315" width="10.7109375" style="48" customWidth="1"/>
    <col min="13316" max="13316" width="3.7109375" style="48" customWidth="1"/>
    <col min="13317" max="13565" width="9.140625" style="48"/>
    <col min="13566" max="13566" width="3.7109375" style="48" customWidth="1"/>
    <col min="13567" max="13567" width="60.7109375" style="48" customWidth="1"/>
    <col min="13568" max="13568" width="6.7109375" style="48" customWidth="1"/>
    <col min="13569" max="13569" width="10.7109375" style="48" customWidth="1"/>
    <col min="13570" max="13570" width="3.7109375" style="48" customWidth="1"/>
    <col min="13571" max="13571" width="10.7109375" style="48" customWidth="1"/>
    <col min="13572" max="13572" width="3.7109375" style="48" customWidth="1"/>
    <col min="13573" max="13821" width="9.140625" style="48"/>
    <col min="13822" max="13822" width="3.7109375" style="48" customWidth="1"/>
    <col min="13823" max="13823" width="60.7109375" style="48" customWidth="1"/>
    <col min="13824" max="13824" width="6.7109375" style="48" customWidth="1"/>
    <col min="13825" max="13825" width="10.7109375" style="48" customWidth="1"/>
    <col min="13826" max="13826" width="3.7109375" style="48" customWidth="1"/>
    <col min="13827" max="13827" width="10.7109375" style="48" customWidth="1"/>
    <col min="13828" max="13828" width="3.7109375" style="48" customWidth="1"/>
    <col min="13829" max="14077" width="9.140625" style="48"/>
    <col min="14078" max="14078" width="3.7109375" style="48" customWidth="1"/>
    <col min="14079" max="14079" width="60.7109375" style="48" customWidth="1"/>
    <col min="14080" max="14080" width="6.7109375" style="48" customWidth="1"/>
    <col min="14081" max="14081" width="10.7109375" style="48" customWidth="1"/>
    <col min="14082" max="14082" width="3.7109375" style="48" customWidth="1"/>
    <col min="14083" max="14083" width="10.7109375" style="48" customWidth="1"/>
    <col min="14084" max="14084" width="3.7109375" style="48" customWidth="1"/>
    <col min="14085" max="14333" width="9.140625" style="48"/>
    <col min="14334" max="14334" width="3.7109375" style="48" customWidth="1"/>
    <col min="14335" max="14335" width="60.7109375" style="48" customWidth="1"/>
    <col min="14336" max="14336" width="6.7109375" style="48" customWidth="1"/>
    <col min="14337" max="14337" width="10.7109375" style="48" customWidth="1"/>
    <col min="14338" max="14338" width="3.7109375" style="48" customWidth="1"/>
    <col min="14339" max="14339" width="10.7109375" style="48" customWidth="1"/>
    <col min="14340" max="14340" width="3.7109375" style="48" customWidth="1"/>
    <col min="14341" max="14589" width="9.140625" style="48"/>
    <col min="14590" max="14590" width="3.7109375" style="48" customWidth="1"/>
    <col min="14591" max="14591" width="60.7109375" style="48" customWidth="1"/>
    <col min="14592" max="14592" width="6.7109375" style="48" customWidth="1"/>
    <col min="14593" max="14593" width="10.7109375" style="48" customWidth="1"/>
    <col min="14594" max="14594" width="3.7109375" style="48" customWidth="1"/>
    <col min="14595" max="14595" width="10.7109375" style="48" customWidth="1"/>
    <col min="14596" max="14596" width="3.7109375" style="48" customWidth="1"/>
    <col min="14597" max="14845" width="9.140625" style="48"/>
    <col min="14846" max="14846" width="3.7109375" style="48" customWidth="1"/>
    <col min="14847" max="14847" width="60.7109375" style="48" customWidth="1"/>
    <col min="14848" max="14848" width="6.7109375" style="48" customWidth="1"/>
    <col min="14849" max="14849" width="10.7109375" style="48" customWidth="1"/>
    <col min="14850" max="14850" width="3.7109375" style="48" customWidth="1"/>
    <col min="14851" max="14851" width="10.7109375" style="48" customWidth="1"/>
    <col min="14852" max="14852" width="3.7109375" style="48" customWidth="1"/>
    <col min="14853" max="15101" width="9.140625" style="48"/>
    <col min="15102" max="15102" width="3.7109375" style="48" customWidth="1"/>
    <col min="15103" max="15103" width="60.7109375" style="48" customWidth="1"/>
    <col min="15104" max="15104" width="6.7109375" style="48" customWidth="1"/>
    <col min="15105" max="15105" width="10.7109375" style="48" customWidth="1"/>
    <col min="15106" max="15106" width="3.7109375" style="48" customWidth="1"/>
    <col min="15107" max="15107" width="10.7109375" style="48" customWidth="1"/>
    <col min="15108" max="15108" width="3.7109375" style="48" customWidth="1"/>
    <col min="15109" max="15357" width="9.140625" style="48"/>
    <col min="15358" max="15358" width="3.7109375" style="48" customWidth="1"/>
    <col min="15359" max="15359" width="60.7109375" style="48" customWidth="1"/>
    <col min="15360" max="15360" width="6.7109375" style="48" customWidth="1"/>
    <col min="15361" max="15361" width="10.7109375" style="48" customWidth="1"/>
    <col min="15362" max="15362" width="3.7109375" style="48" customWidth="1"/>
    <col min="15363" max="15363" width="10.7109375" style="48" customWidth="1"/>
    <col min="15364" max="15364" width="3.7109375" style="48" customWidth="1"/>
    <col min="15365" max="15613" width="9.140625" style="48"/>
    <col min="15614" max="15614" width="3.7109375" style="48" customWidth="1"/>
    <col min="15615" max="15615" width="60.7109375" style="48" customWidth="1"/>
    <col min="15616" max="15616" width="6.7109375" style="48" customWidth="1"/>
    <col min="15617" max="15617" width="10.7109375" style="48" customWidth="1"/>
    <col min="15618" max="15618" width="3.7109375" style="48" customWidth="1"/>
    <col min="15619" max="15619" width="10.7109375" style="48" customWidth="1"/>
    <col min="15620" max="15620" width="3.7109375" style="48" customWidth="1"/>
    <col min="15621" max="15869" width="9.140625" style="48"/>
    <col min="15870" max="15870" width="3.7109375" style="48" customWidth="1"/>
    <col min="15871" max="15871" width="60.7109375" style="48" customWidth="1"/>
    <col min="15872" max="15872" width="6.7109375" style="48" customWidth="1"/>
    <col min="15873" max="15873" width="10.7109375" style="48" customWidth="1"/>
    <col min="15874" max="15874" width="3.7109375" style="48" customWidth="1"/>
    <col min="15875" max="15875" width="10.7109375" style="48" customWidth="1"/>
    <col min="15876" max="15876" width="3.7109375" style="48" customWidth="1"/>
    <col min="15877" max="16125" width="9.140625" style="48"/>
    <col min="16126" max="16126" width="3.7109375" style="48" customWidth="1"/>
    <col min="16127" max="16127" width="60.7109375" style="48" customWidth="1"/>
    <col min="16128" max="16128" width="6.7109375" style="48" customWidth="1"/>
    <col min="16129" max="16129" width="10.7109375" style="48" customWidth="1"/>
    <col min="16130" max="16130" width="3.7109375" style="48" customWidth="1"/>
    <col min="16131" max="16131" width="10.7109375" style="48" customWidth="1"/>
    <col min="16132" max="16132" width="3.7109375" style="48" customWidth="1"/>
    <col min="16133" max="16384" width="9.140625" style="48"/>
  </cols>
  <sheetData>
    <row r="1" spans="1:4" ht="60" customHeight="1"/>
    <row r="2" spans="1:4" ht="15" customHeight="1"/>
    <row r="3" spans="1:4" s="44" customFormat="1" ht="20.100000000000001" customHeight="1">
      <c r="A3" s="578" t="s">
        <v>166</v>
      </c>
      <c r="B3" s="579"/>
      <c r="C3" s="579"/>
      <c r="D3" s="580"/>
    </row>
    <row r="4" spans="1:4" s="45" customFormat="1" ht="15" customHeight="1">
      <c r="A4" s="51"/>
      <c r="B4" s="51"/>
      <c r="C4" s="51"/>
      <c r="D4" s="51"/>
    </row>
    <row r="5" spans="1:4" s="46" customFormat="1" ht="15" customHeight="1">
      <c r="A5" s="581"/>
      <c r="B5" s="581"/>
      <c r="C5" s="581"/>
      <c r="D5" s="581"/>
    </row>
    <row r="6" spans="1:4" s="46" customFormat="1" ht="15" customHeight="1">
      <c r="A6" s="582" t="s">
        <v>456</v>
      </c>
      <c r="B6" s="582"/>
      <c r="C6" s="582"/>
      <c r="D6" s="582"/>
    </row>
    <row r="7" spans="1:4" s="46" customFormat="1" ht="15" customHeight="1">
      <c r="A7" s="582" t="s">
        <v>457</v>
      </c>
      <c r="B7" s="582"/>
      <c r="C7" s="582"/>
      <c r="D7" s="582"/>
    </row>
    <row r="8" spans="1:4" s="46" customFormat="1" ht="15" customHeight="1">
      <c r="A8" s="53"/>
      <c r="B8" s="52"/>
      <c r="C8" s="54"/>
      <c r="D8" s="55"/>
    </row>
    <row r="9" spans="1:4" s="44" customFormat="1" ht="92.25" customHeight="1">
      <c r="A9" s="56"/>
      <c r="B9" s="575" t="s">
        <v>167</v>
      </c>
      <c r="C9" s="575"/>
      <c r="D9" s="57"/>
    </row>
    <row r="10" spans="1:4" s="44" customFormat="1" ht="36.75" customHeight="1">
      <c r="A10" s="56"/>
      <c r="B10" s="573" t="s">
        <v>168</v>
      </c>
      <c r="C10" s="573"/>
      <c r="D10" s="57"/>
    </row>
    <row r="11" spans="1:4" s="44" customFormat="1" ht="44.25" customHeight="1">
      <c r="A11" s="56"/>
      <c r="B11" s="574" t="s">
        <v>460</v>
      </c>
      <c r="C11" s="575"/>
      <c r="D11" s="57"/>
    </row>
    <row r="12" spans="1:4" s="44" customFormat="1" ht="72.75" customHeight="1">
      <c r="A12" s="56"/>
      <c r="B12" s="576"/>
      <c r="C12" s="576"/>
      <c r="D12" s="57"/>
    </row>
    <row r="13" spans="1:4">
      <c r="A13" s="58"/>
      <c r="B13" s="59" t="s">
        <v>458</v>
      </c>
      <c r="C13" s="59"/>
    </row>
    <row r="14" spans="1:4">
      <c r="A14" s="58"/>
      <c r="B14" s="50"/>
      <c r="C14" s="60"/>
    </row>
    <row r="15" spans="1:4">
      <c r="A15" s="58"/>
      <c r="B15" s="50"/>
      <c r="C15" s="60"/>
    </row>
    <row r="16" spans="1:4">
      <c r="A16" s="58"/>
      <c r="B16" s="50"/>
      <c r="C16" s="60"/>
    </row>
    <row r="17" spans="1:4">
      <c r="A17" s="58"/>
      <c r="B17" s="50"/>
      <c r="C17" s="60"/>
    </row>
    <row r="18" spans="1:4">
      <c r="A18" s="58"/>
      <c r="B18" s="50"/>
      <c r="C18" s="60"/>
    </row>
    <row r="19" spans="1:4">
      <c r="A19" s="58"/>
      <c r="B19" s="50"/>
      <c r="C19" s="60"/>
    </row>
    <row r="20" spans="1:4">
      <c r="A20" s="58"/>
      <c r="B20" s="61"/>
      <c r="C20" s="60"/>
    </row>
    <row r="21" spans="1:4">
      <c r="A21" s="58"/>
      <c r="B21" s="577" t="s">
        <v>169</v>
      </c>
      <c r="C21" s="577"/>
      <c r="D21" s="577"/>
    </row>
    <row r="22" spans="1:4">
      <c r="A22" s="572" t="s">
        <v>8</v>
      </c>
      <c r="B22" s="572"/>
      <c r="C22" s="572"/>
      <c r="D22" s="572"/>
    </row>
    <row r="23" spans="1:4">
      <c r="A23" s="572" t="s">
        <v>51</v>
      </c>
      <c r="B23" s="572"/>
      <c r="C23" s="572"/>
      <c r="D23" s="572"/>
    </row>
    <row r="24" spans="1:4">
      <c r="A24" s="572"/>
      <c r="B24" s="572"/>
      <c r="C24" s="572"/>
      <c r="D24" s="572"/>
    </row>
    <row r="25" spans="1:4">
      <c r="A25" s="58"/>
      <c r="B25" s="62"/>
      <c r="C25" s="63"/>
    </row>
    <row r="26" spans="1:4">
      <c r="A26" s="58"/>
      <c r="B26" s="50"/>
      <c r="C26" s="60"/>
    </row>
    <row r="27" spans="1:4">
      <c r="A27" s="58"/>
      <c r="B27" s="50"/>
      <c r="C27" s="60"/>
    </row>
    <row r="28" spans="1:4">
      <c r="A28" s="58"/>
      <c r="B28" s="50"/>
      <c r="C28" s="60"/>
    </row>
    <row r="29" spans="1:4">
      <c r="A29" s="58"/>
      <c r="B29" s="50"/>
      <c r="C29" s="60"/>
    </row>
    <row r="30" spans="1:4">
      <c r="A30" s="58"/>
      <c r="B30" s="50"/>
      <c r="C30" s="60"/>
    </row>
  </sheetData>
  <mergeCells count="12">
    <mergeCell ref="A3:D3"/>
    <mergeCell ref="A5:D5"/>
    <mergeCell ref="A6:D6"/>
    <mergeCell ref="A7:D7"/>
    <mergeCell ref="B9:C9"/>
    <mergeCell ref="A23:D23"/>
    <mergeCell ref="A24:D24"/>
    <mergeCell ref="B10:C10"/>
    <mergeCell ref="B11:C11"/>
    <mergeCell ref="B12:C12"/>
    <mergeCell ref="B21:D21"/>
    <mergeCell ref="A22:D22"/>
  </mergeCells>
  <printOptions horizontalCentered="1"/>
  <pageMargins left="0.196527777777778" right="0.196527777777778" top="0.78680555555555598" bottom="0.39305555555555599" header="0.31388888888888899" footer="0.31388888888888899"/>
  <pageSetup paperSize="9" scale="85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Paint.Picture" shapeId="4097" r:id="rId4">
          <objectPr defaultSize="0" autoPict="0" r:id="rId5">
            <anchor moveWithCells="1">
              <from>
                <xdr:col>1</xdr:col>
                <xdr:colOff>76200</xdr:colOff>
                <xdr:row>0</xdr:row>
                <xdr:rowOff>38100</xdr:rowOff>
              </from>
              <to>
                <xdr:col>1</xdr:col>
                <xdr:colOff>895350</xdr:colOff>
                <xdr:row>1</xdr:row>
                <xdr:rowOff>66675</xdr:rowOff>
              </to>
            </anchor>
          </objectPr>
        </oleObject>
      </mc:Choice>
      <mc:Fallback>
        <oleObject progId="Paint.Picture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H72"/>
  <sheetViews>
    <sheetView topLeftCell="A61" workbookViewId="0">
      <selection activeCell="D78" sqref="D78"/>
    </sheetView>
  </sheetViews>
  <sheetFormatPr defaultColWidth="9" defaultRowHeight="15"/>
  <cols>
    <col min="1" max="1" width="13.28515625" customWidth="1"/>
    <col min="4" max="4" width="81.85546875" customWidth="1"/>
    <col min="5" max="5" width="10.5703125" customWidth="1"/>
    <col min="7" max="7" width="12.28515625" customWidth="1"/>
    <col min="8" max="8" width="12.42578125" customWidth="1"/>
  </cols>
  <sheetData>
    <row r="3" spans="1:8">
      <c r="B3" s="583" t="s">
        <v>170</v>
      </c>
      <c r="C3" s="583"/>
      <c r="D3" s="583"/>
      <c r="E3" s="583"/>
      <c r="F3" s="583"/>
      <c r="G3" s="583"/>
    </row>
    <row r="4" spans="1:8">
      <c r="B4" s="306"/>
      <c r="C4" s="306"/>
      <c r="D4" s="306"/>
      <c r="E4" s="306"/>
      <c r="F4" s="306"/>
      <c r="G4" s="306"/>
    </row>
    <row r="5" spans="1:8">
      <c r="A5" s="1" t="s">
        <v>171</v>
      </c>
      <c r="B5" s="1" t="s">
        <v>172</v>
      </c>
      <c r="C5" s="2">
        <v>1</v>
      </c>
      <c r="D5" s="3" t="s">
        <v>463</v>
      </c>
      <c r="E5" s="4">
        <v>1</v>
      </c>
      <c r="F5" s="5" t="s">
        <v>209</v>
      </c>
      <c r="G5" s="6">
        <f>SUM(H6:H8)</f>
        <v>948.56</v>
      </c>
      <c r="H5" s="6">
        <f>G5*E5</f>
        <v>948.56</v>
      </c>
    </row>
    <row r="6" spans="1:8">
      <c r="A6" s="7"/>
      <c r="B6" s="7"/>
      <c r="C6" s="335"/>
      <c r="D6" s="9"/>
      <c r="E6" s="10"/>
      <c r="F6" s="7"/>
      <c r="G6" s="11"/>
      <c r="H6" s="12"/>
    </row>
    <row r="7" spans="1:8">
      <c r="A7" s="7" t="s">
        <v>173</v>
      </c>
      <c r="B7" s="28" t="s">
        <v>174</v>
      </c>
      <c r="C7" s="8">
        <v>88316</v>
      </c>
      <c r="D7" s="21" t="s">
        <v>176</v>
      </c>
      <c r="E7" s="22">
        <v>32</v>
      </c>
      <c r="F7" s="8" t="s">
        <v>29</v>
      </c>
      <c r="G7" s="11">
        <v>16.329999999999998</v>
      </c>
      <c r="H7" s="12">
        <f t="shared" ref="H7:H8" si="0">ROUND((E7*G7),2)</f>
        <v>522.55999999999995</v>
      </c>
    </row>
    <row r="8" spans="1:8">
      <c r="A8" s="7" t="s">
        <v>171</v>
      </c>
      <c r="B8" s="28" t="s">
        <v>174</v>
      </c>
      <c r="C8" s="43">
        <v>97918</v>
      </c>
      <c r="D8" s="9" t="s">
        <v>461</v>
      </c>
      <c r="E8" s="10">
        <v>300</v>
      </c>
      <c r="F8" s="7" t="s">
        <v>462</v>
      </c>
      <c r="G8" s="11">
        <v>1.42</v>
      </c>
      <c r="H8" s="12">
        <f t="shared" si="0"/>
        <v>426</v>
      </c>
    </row>
    <row r="9" spans="1:8">
      <c r="B9" s="306"/>
      <c r="C9" s="306"/>
      <c r="D9" s="306"/>
      <c r="E9" s="306"/>
      <c r="F9" s="306"/>
      <c r="G9" s="306"/>
    </row>
    <row r="10" spans="1:8">
      <c r="A10" s="1" t="s">
        <v>171</v>
      </c>
      <c r="B10" s="1" t="s">
        <v>172</v>
      </c>
      <c r="C10" s="2">
        <v>2</v>
      </c>
      <c r="D10" s="3" t="s">
        <v>474</v>
      </c>
      <c r="E10" s="4">
        <v>1</v>
      </c>
      <c r="F10" s="5" t="s">
        <v>209</v>
      </c>
      <c r="G10" s="6">
        <f>SUM(H11:H16)</f>
        <v>2700</v>
      </c>
      <c r="H10" s="6">
        <f>G10*E10</f>
        <v>2700</v>
      </c>
    </row>
    <row r="11" spans="1:8">
      <c r="A11" s="7"/>
      <c r="B11" s="7"/>
      <c r="C11" s="335"/>
      <c r="D11" s="9"/>
      <c r="E11" s="10"/>
      <c r="F11" s="7"/>
      <c r="G11" s="11"/>
      <c r="H11" s="12"/>
    </row>
    <row r="12" spans="1:8">
      <c r="A12" s="7" t="s">
        <v>173</v>
      </c>
      <c r="B12" s="28"/>
      <c r="C12" s="8"/>
      <c r="D12" s="21" t="s">
        <v>475</v>
      </c>
      <c r="E12" s="22">
        <v>6</v>
      </c>
      <c r="F12" s="8" t="s">
        <v>209</v>
      </c>
      <c r="G12" s="11">
        <v>23</v>
      </c>
      <c r="H12" s="12">
        <f t="shared" ref="H12:H16" si="1">ROUND((E12*G12),2)</f>
        <v>138</v>
      </c>
    </row>
    <row r="13" spans="1:8">
      <c r="A13" s="7" t="s">
        <v>173</v>
      </c>
      <c r="B13" s="28"/>
      <c r="C13" s="43"/>
      <c r="D13" s="9" t="s">
        <v>477</v>
      </c>
      <c r="E13" s="10">
        <v>1</v>
      </c>
      <c r="F13" s="7" t="s">
        <v>209</v>
      </c>
      <c r="G13" s="11">
        <v>800</v>
      </c>
      <c r="H13" s="12">
        <f t="shared" ref="H13" si="2">ROUND((E13*G13),2)</f>
        <v>800</v>
      </c>
    </row>
    <row r="14" spans="1:8">
      <c r="A14" s="7" t="s">
        <v>173</v>
      </c>
      <c r="B14" s="28"/>
      <c r="C14" s="43"/>
      <c r="D14" s="9" t="s">
        <v>478</v>
      </c>
      <c r="E14" s="10">
        <v>15</v>
      </c>
      <c r="F14" s="7" t="s">
        <v>209</v>
      </c>
      <c r="G14" s="11">
        <v>20</v>
      </c>
      <c r="H14" s="12">
        <f t="shared" ref="H14" si="3">ROUND((E14*G14),2)</f>
        <v>300</v>
      </c>
    </row>
    <row r="15" spans="1:8">
      <c r="A15" s="7" t="s">
        <v>173</v>
      </c>
      <c r="B15" s="28"/>
      <c r="C15" s="43"/>
      <c r="D15" s="9" t="s">
        <v>479</v>
      </c>
      <c r="E15" s="10">
        <v>1</v>
      </c>
      <c r="F15" s="7" t="s">
        <v>209</v>
      </c>
      <c r="G15" s="11">
        <v>1162</v>
      </c>
      <c r="H15" s="12">
        <f t="shared" ref="H15" si="4">ROUND((E15*G15),2)</f>
        <v>1162</v>
      </c>
    </row>
    <row r="16" spans="1:8">
      <c r="A16" s="7" t="s">
        <v>173</v>
      </c>
      <c r="B16" s="28"/>
      <c r="C16" s="43"/>
      <c r="D16" s="9" t="s">
        <v>476</v>
      </c>
      <c r="E16" s="10">
        <v>1000</v>
      </c>
      <c r="F16" s="7" t="s">
        <v>209</v>
      </c>
      <c r="G16" s="11">
        <v>0.3</v>
      </c>
      <c r="H16" s="12">
        <f t="shared" si="1"/>
        <v>300</v>
      </c>
    </row>
    <row r="17" spans="1:8">
      <c r="B17" s="306"/>
      <c r="C17" s="306"/>
      <c r="D17" s="306"/>
      <c r="E17" s="306"/>
      <c r="F17" s="306"/>
      <c r="G17" s="306"/>
    </row>
    <row r="18" spans="1:8">
      <c r="A18" s="1" t="s">
        <v>171</v>
      </c>
      <c r="B18" s="1" t="s">
        <v>172</v>
      </c>
      <c r="C18" s="2">
        <v>3</v>
      </c>
      <c r="D18" s="3" t="s">
        <v>480</v>
      </c>
      <c r="E18" s="4">
        <v>1</v>
      </c>
      <c r="F18" s="5" t="s">
        <v>209</v>
      </c>
      <c r="G18" s="6">
        <f>SUM(H19:H22)</f>
        <v>5400</v>
      </c>
      <c r="H18" s="6">
        <f>G18*E18</f>
        <v>5400</v>
      </c>
    </row>
    <row r="19" spans="1:8">
      <c r="A19" s="7"/>
      <c r="B19" s="7"/>
      <c r="C19" s="335"/>
      <c r="D19" s="9"/>
      <c r="E19" s="10"/>
      <c r="F19" s="7"/>
      <c r="G19" s="11"/>
      <c r="H19" s="12"/>
    </row>
    <row r="20" spans="1:8">
      <c r="A20" s="7" t="s">
        <v>173</v>
      </c>
      <c r="B20" s="28"/>
      <c r="C20" s="8"/>
      <c r="D20" s="21" t="s">
        <v>481</v>
      </c>
      <c r="E20" s="22">
        <v>9</v>
      </c>
      <c r="F20" s="8" t="s">
        <v>209</v>
      </c>
      <c r="G20" s="11">
        <v>300</v>
      </c>
      <c r="H20" s="12">
        <f t="shared" ref="H20:H22" si="5">ROUND((E20*G20),2)</f>
        <v>2700</v>
      </c>
    </row>
    <row r="21" spans="1:8">
      <c r="A21" s="7" t="s">
        <v>173</v>
      </c>
      <c r="B21" s="28"/>
      <c r="C21" s="43"/>
      <c r="D21" s="9" t="s">
        <v>482</v>
      </c>
      <c r="E21" s="10">
        <v>9</v>
      </c>
      <c r="F21" s="7" t="s">
        <v>209</v>
      </c>
      <c r="G21" s="11">
        <v>250</v>
      </c>
      <c r="H21" s="12">
        <f t="shared" si="5"/>
        <v>2250</v>
      </c>
    </row>
    <row r="22" spans="1:8">
      <c r="A22" s="7" t="s">
        <v>173</v>
      </c>
      <c r="B22" s="28"/>
      <c r="C22" s="43"/>
      <c r="D22" s="9" t="s">
        <v>483</v>
      </c>
      <c r="E22" s="10">
        <v>1</v>
      </c>
      <c r="F22" s="7" t="s">
        <v>209</v>
      </c>
      <c r="G22" s="11">
        <v>450</v>
      </c>
      <c r="H22" s="12">
        <f t="shared" si="5"/>
        <v>450</v>
      </c>
    </row>
    <row r="23" spans="1:8">
      <c r="A23" s="13"/>
      <c r="B23" s="13"/>
      <c r="C23" s="14"/>
      <c r="D23" s="15"/>
      <c r="E23" s="16"/>
      <c r="F23" s="13"/>
      <c r="G23" s="17"/>
      <c r="H23" s="18"/>
    </row>
    <row r="24" spans="1:8">
      <c r="A24" s="1" t="s">
        <v>171</v>
      </c>
      <c r="B24" s="1" t="s">
        <v>172</v>
      </c>
      <c r="C24" s="2">
        <v>4</v>
      </c>
      <c r="D24" s="3" t="s">
        <v>484</v>
      </c>
      <c r="E24" s="4">
        <v>1</v>
      </c>
      <c r="F24" s="5" t="s">
        <v>209</v>
      </c>
      <c r="G24" s="6">
        <f>SUM(H25:H25)</f>
        <v>3500</v>
      </c>
      <c r="H24" s="6">
        <f>G24*E24</f>
        <v>3500</v>
      </c>
    </row>
    <row r="25" spans="1:8">
      <c r="A25" s="7" t="s">
        <v>173</v>
      </c>
      <c r="B25" s="28"/>
      <c r="C25" s="8"/>
      <c r="D25" s="21" t="s">
        <v>485</v>
      </c>
      <c r="E25" s="22">
        <v>1</v>
      </c>
      <c r="F25" s="8" t="s">
        <v>209</v>
      </c>
      <c r="G25" s="11">
        <v>3500</v>
      </c>
      <c r="H25" s="12">
        <f t="shared" ref="H25" si="6">ROUND((E25*G25),2)</f>
        <v>3500</v>
      </c>
    </row>
    <row r="26" spans="1:8">
      <c r="A26" s="13"/>
      <c r="B26" s="13"/>
      <c r="C26" s="14"/>
      <c r="D26" s="15"/>
      <c r="E26" s="16"/>
      <c r="F26" s="13"/>
      <c r="G26" s="17"/>
      <c r="H26" s="18"/>
    </row>
    <row r="27" spans="1:8">
      <c r="A27" s="1" t="s">
        <v>171</v>
      </c>
      <c r="B27" s="1" t="s">
        <v>172</v>
      </c>
      <c r="C27" s="2">
        <v>5</v>
      </c>
      <c r="D27" s="3" t="s">
        <v>441</v>
      </c>
      <c r="E27" s="4">
        <v>1</v>
      </c>
      <c r="F27" s="5" t="s">
        <v>35</v>
      </c>
      <c r="G27" s="6">
        <f>SUM(H28:H30)</f>
        <v>155.97</v>
      </c>
      <c r="H27" s="6">
        <f>G27*E27</f>
        <v>155.97</v>
      </c>
    </row>
    <row r="28" spans="1:8">
      <c r="A28" s="7" t="s">
        <v>173</v>
      </c>
      <c r="B28" s="7" t="s">
        <v>174</v>
      </c>
      <c r="C28" s="8">
        <v>88309</v>
      </c>
      <c r="D28" s="9" t="s">
        <v>444</v>
      </c>
      <c r="E28" s="10">
        <v>1.29</v>
      </c>
      <c r="F28" s="7" t="s">
        <v>29</v>
      </c>
      <c r="G28" s="11">
        <v>19.66</v>
      </c>
      <c r="H28" s="12">
        <f t="shared" ref="H28:H30" si="7">ROUND((E28*G28),2)</f>
        <v>25.36</v>
      </c>
    </row>
    <row r="29" spans="1:8">
      <c r="A29" s="7" t="s">
        <v>173</v>
      </c>
      <c r="B29" s="7" t="s">
        <v>174</v>
      </c>
      <c r="C29" s="8">
        <v>88316</v>
      </c>
      <c r="D29" s="9" t="s">
        <v>176</v>
      </c>
      <c r="E29" s="10">
        <v>0.65</v>
      </c>
      <c r="F29" s="7" t="s">
        <v>29</v>
      </c>
      <c r="G29" s="11">
        <v>16.329999999999998</v>
      </c>
      <c r="H29" s="12">
        <f t="shared" si="7"/>
        <v>10.61</v>
      </c>
    </row>
    <row r="30" spans="1:8">
      <c r="A30" s="7" t="s">
        <v>442</v>
      </c>
      <c r="B30" s="7"/>
      <c r="C30" s="8"/>
      <c r="D30" s="9" t="s">
        <v>443</v>
      </c>
      <c r="E30" s="10">
        <v>1</v>
      </c>
      <c r="F30" s="7" t="s">
        <v>35</v>
      </c>
      <c r="G30" s="11">
        <v>120</v>
      </c>
      <c r="H30" s="12">
        <f t="shared" si="7"/>
        <v>120</v>
      </c>
    </row>
    <row r="31" spans="1:8">
      <c r="A31" s="13"/>
      <c r="B31" s="13"/>
      <c r="C31" s="14"/>
      <c r="D31" s="15"/>
      <c r="E31" s="16"/>
      <c r="F31" s="13"/>
      <c r="G31" s="17"/>
      <c r="H31" s="18"/>
    </row>
    <row r="32" spans="1:8">
      <c r="A32" s="1" t="s">
        <v>171</v>
      </c>
      <c r="B32" s="1" t="s">
        <v>172</v>
      </c>
      <c r="C32" s="2">
        <v>6</v>
      </c>
      <c r="D32" s="3" t="s">
        <v>486</v>
      </c>
      <c r="E32" s="4">
        <v>1</v>
      </c>
      <c r="F32" s="5" t="s">
        <v>35</v>
      </c>
      <c r="G32" s="6">
        <f>SUM(H33:H33)</f>
        <v>1223</v>
      </c>
      <c r="H32" s="6">
        <f>G32*E32</f>
        <v>1223</v>
      </c>
    </row>
    <row r="33" spans="1:8">
      <c r="A33" s="7" t="s">
        <v>442</v>
      </c>
      <c r="B33" s="7"/>
      <c r="C33" s="8"/>
      <c r="D33" s="9" t="s">
        <v>487</v>
      </c>
      <c r="E33" s="10">
        <v>1</v>
      </c>
      <c r="F33" s="7" t="s">
        <v>35</v>
      </c>
      <c r="G33" s="11">
        <v>1223</v>
      </c>
      <c r="H33" s="12">
        <f t="shared" ref="H33" si="8">ROUND((E33*G33),2)</f>
        <v>1223</v>
      </c>
    </row>
    <row r="34" spans="1:8">
      <c r="A34" s="13"/>
      <c r="B34" s="13"/>
      <c r="C34" s="14"/>
      <c r="D34" s="15"/>
      <c r="E34" s="16"/>
      <c r="F34" s="13"/>
      <c r="G34" s="17"/>
      <c r="H34" s="18"/>
    </row>
    <row r="35" spans="1:8">
      <c r="A35" s="1" t="s">
        <v>171</v>
      </c>
      <c r="B35" s="1" t="s">
        <v>172</v>
      </c>
      <c r="C35" s="2">
        <v>7</v>
      </c>
      <c r="D35" s="3" t="s">
        <v>492</v>
      </c>
      <c r="E35" s="4">
        <v>1</v>
      </c>
      <c r="F35" s="5" t="s">
        <v>209</v>
      </c>
      <c r="G35" s="6">
        <f>SUM(H36:H36)</f>
        <v>20000</v>
      </c>
      <c r="H35" s="6">
        <f>G35*E35</f>
        <v>20000</v>
      </c>
    </row>
    <row r="36" spans="1:8">
      <c r="A36" s="7" t="s">
        <v>442</v>
      </c>
      <c r="B36" s="7"/>
      <c r="C36" s="8"/>
      <c r="D36" s="9" t="s">
        <v>492</v>
      </c>
      <c r="E36" s="10">
        <v>1</v>
      </c>
      <c r="F36" s="7" t="s">
        <v>209</v>
      </c>
      <c r="G36" s="11">
        <v>20000</v>
      </c>
      <c r="H36" s="12">
        <f t="shared" ref="H36" si="9">ROUND((E36*G36),2)</f>
        <v>20000</v>
      </c>
    </row>
    <row r="37" spans="1:8">
      <c r="A37" s="13"/>
      <c r="B37" s="13"/>
      <c r="C37" s="14"/>
      <c r="D37" s="15"/>
      <c r="E37" s="16"/>
      <c r="F37" s="13"/>
      <c r="G37" s="17"/>
      <c r="H37" s="18"/>
    </row>
    <row r="38" spans="1:8">
      <c r="A38" s="13"/>
      <c r="B38" s="13"/>
      <c r="C38" s="14"/>
      <c r="D38" s="15"/>
      <c r="E38" s="16"/>
      <c r="F38" s="13"/>
      <c r="G38" s="17"/>
      <c r="H38" s="18"/>
    </row>
    <row r="39" spans="1:8">
      <c r="A39" s="1" t="s">
        <v>171</v>
      </c>
      <c r="B39" s="1" t="s">
        <v>172</v>
      </c>
      <c r="C39" s="2">
        <v>8</v>
      </c>
      <c r="D39" s="3" t="s">
        <v>488</v>
      </c>
      <c r="E39" s="4">
        <v>1</v>
      </c>
      <c r="F39" s="5" t="s">
        <v>209</v>
      </c>
      <c r="G39" s="6">
        <f>SUM(H40:H40)</f>
        <v>70000</v>
      </c>
      <c r="H39" s="6">
        <f>G39*E39</f>
        <v>70000</v>
      </c>
    </row>
    <row r="40" spans="1:8">
      <c r="A40" s="7" t="s">
        <v>442</v>
      </c>
      <c r="B40" s="7"/>
      <c r="C40" s="8"/>
      <c r="D40" s="9" t="s">
        <v>487</v>
      </c>
      <c r="E40" s="10">
        <v>1</v>
      </c>
      <c r="F40" s="7" t="s">
        <v>209</v>
      </c>
      <c r="G40" s="11">
        <v>70000</v>
      </c>
      <c r="H40" s="12">
        <f t="shared" ref="H40" si="10">ROUND((E40*G40),2)</f>
        <v>70000</v>
      </c>
    </row>
    <row r="41" spans="1:8">
      <c r="A41" s="13"/>
      <c r="B41" s="13"/>
      <c r="C41" s="14"/>
      <c r="D41" s="15"/>
      <c r="E41" s="16"/>
      <c r="F41" s="13"/>
      <c r="G41" s="17"/>
      <c r="H41" s="18"/>
    </row>
    <row r="42" spans="1:8">
      <c r="A42" s="1" t="s">
        <v>171</v>
      </c>
      <c r="B42" s="1" t="s">
        <v>172</v>
      </c>
      <c r="C42" s="2">
        <v>9</v>
      </c>
      <c r="D42" s="3" t="s">
        <v>447</v>
      </c>
      <c r="E42" s="4">
        <v>1</v>
      </c>
      <c r="F42" s="5" t="s">
        <v>35</v>
      </c>
      <c r="G42" s="6">
        <f>SUM(H43:H45)</f>
        <v>109.78999999999999</v>
      </c>
      <c r="H42" s="6">
        <f>G42*E42</f>
        <v>109.78999999999999</v>
      </c>
    </row>
    <row r="43" spans="1:8">
      <c r="A43" s="7" t="s">
        <v>173</v>
      </c>
      <c r="B43" s="7" t="s">
        <v>174</v>
      </c>
      <c r="C43" s="335" t="s">
        <v>450</v>
      </c>
      <c r="D43" s="9" t="s">
        <v>448</v>
      </c>
      <c r="E43" s="10">
        <v>0.15190000000000001</v>
      </c>
      <c r="F43" s="7" t="s">
        <v>29</v>
      </c>
      <c r="G43" s="11">
        <v>15.59</v>
      </c>
      <c r="H43" s="12">
        <f t="shared" ref="H43:H45" si="11">ROUND((E43*G43),2)</f>
        <v>2.37</v>
      </c>
    </row>
    <row r="44" spans="1:8">
      <c r="A44" s="7" t="s">
        <v>173</v>
      </c>
      <c r="B44" s="7" t="s">
        <v>174</v>
      </c>
      <c r="C44" s="335" t="s">
        <v>451</v>
      </c>
      <c r="D44" s="9" t="s">
        <v>449</v>
      </c>
      <c r="E44" s="10">
        <v>0.36449999999999999</v>
      </c>
      <c r="F44" s="7" t="s">
        <v>29</v>
      </c>
      <c r="G44" s="11">
        <v>20.36</v>
      </c>
      <c r="H44" s="12">
        <f t="shared" si="11"/>
        <v>7.42</v>
      </c>
    </row>
    <row r="45" spans="1:8">
      <c r="A45" s="7" t="s">
        <v>442</v>
      </c>
      <c r="B45" s="7"/>
      <c r="C45" s="43"/>
      <c r="D45" s="9" t="s">
        <v>447</v>
      </c>
      <c r="E45" s="10">
        <v>1</v>
      </c>
      <c r="F45" s="7" t="s">
        <v>209</v>
      </c>
      <c r="G45" s="11">
        <v>100</v>
      </c>
      <c r="H45" s="12">
        <f t="shared" si="11"/>
        <v>100</v>
      </c>
    </row>
    <row r="46" spans="1:8">
      <c r="A46" s="13"/>
      <c r="B46" s="13"/>
      <c r="C46" s="14"/>
      <c r="D46" s="15"/>
      <c r="E46" s="16"/>
      <c r="F46" s="13"/>
      <c r="G46" s="17"/>
      <c r="H46" s="18"/>
    </row>
    <row r="48" spans="1:8">
      <c r="A48" s="19"/>
      <c r="B48" s="19"/>
      <c r="C48" s="2">
        <v>10</v>
      </c>
      <c r="D48" s="39" t="s">
        <v>180</v>
      </c>
      <c r="E48" s="20">
        <v>1</v>
      </c>
      <c r="F48" s="5" t="s">
        <v>32</v>
      </c>
      <c r="G48" s="6">
        <f>SUM(H49:H51)</f>
        <v>19.670000000000002</v>
      </c>
      <c r="H48" s="6">
        <f>G48*E48</f>
        <v>19.670000000000002</v>
      </c>
    </row>
    <row r="49" spans="1:8" ht="30">
      <c r="A49" s="7" t="s">
        <v>173</v>
      </c>
      <c r="B49" s="28" t="s">
        <v>174</v>
      </c>
      <c r="C49" s="8">
        <v>37557</v>
      </c>
      <c r="D49" s="21" t="s">
        <v>181</v>
      </c>
      <c r="E49" s="22">
        <v>1</v>
      </c>
      <c r="F49" s="7" t="s">
        <v>32</v>
      </c>
      <c r="G49" s="11">
        <v>10.66</v>
      </c>
      <c r="H49" s="12">
        <f>ROUND((E49*G49),2)</f>
        <v>10.66</v>
      </c>
    </row>
    <row r="50" spans="1:8">
      <c r="A50" s="7" t="s">
        <v>173</v>
      </c>
      <c r="B50" s="28" t="s">
        <v>174</v>
      </c>
      <c r="C50" s="8">
        <v>88316</v>
      </c>
      <c r="D50" s="21" t="s">
        <v>176</v>
      </c>
      <c r="E50" s="22">
        <v>0.25</v>
      </c>
      <c r="F50" s="8" t="s">
        <v>29</v>
      </c>
      <c r="G50" s="11">
        <v>16.329999999999998</v>
      </c>
      <c r="H50" s="12">
        <f t="shared" ref="H50:H51" si="12">ROUND((E50*G50),2)</f>
        <v>4.08</v>
      </c>
    </row>
    <row r="51" spans="1:8">
      <c r="A51" s="7" t="s">
        <v>173</v>
      </c>
      <c r="B51" s="28" t="s">
        <v>174</v>
      </c>
      <c r="C51" s="8">
        <v>88309</v>
      </c>
      <c r="D51" s="21" t="s">
        <v>175</v>
      </c>
      <c r="E51" s="22">
        <v>0.25</v>
      </c>
      <c r="F51" s="8" t="s">
        <v>29</v>
      </c>
      <c r="G51" s="11">
        <v>19.73</v>
      </c>
      <c r="H51" s="12">
        <f t="shared" si="12"/>
        <v>4.93</v>
      </c>
    </row>
    <row r="52" spans="1:8">
      <c r="A52" s="23"/>
      <c r="B52" s="23"/>
      <c r="C52" s="2">
        <v>11</v>
      </c>
      <c r="D52" s="39" t="s">
        <v>182</v>
      </c>
      <c r="E52" s="20">
        <v>1</v>
      </c>
      <c r="F52" s="5" t="s">
        <v>32</v>
      </c>
      <c r="G52" s="6">
        <f>SUM(H53:H55)</f>
        <v>29.630000000000003</v>
      </c>
      <c r="H52" s="6">
        <f>G52*E52</f>
        <v>29.630000000000003</v>
      </c>
    </row>
    <row r="53" spans="1:8" ht="30">
      <c r="A53" s="7" t="s">
        <v>173</v>
      </c>
      <c r="B53" s="28" t="s">
        <v>174</v>
      </c>
      <c r="C53" s="8">
        <v>37556</v>
      </c>
      <c r="D53" s="21" t="s">
        <v>183</v>
      </c>
      <c r="E53" s="22">
        <v>1</v>
      </c>
      <c r="F53" s="7" t="s">
        <v>32</v>
      </c>
      <c r="G53" s="11">
        <v>20.62</v>
      </c>
      <c r="H53" s="12">
        <f>ROUND((E53*G53),2)</f>
        <v>20.62</v>
      </c>
    </row>
    <row r="54" spans="1:8">
      <c r="A54" s="7" t="s">
        <v>173</v>
      </c>
      <c r="B54" s="28" t="s">
        <v>174</v>
      </c>
      <c r="C54" s="8">
        <v>88316</v>
      </c>
      <c r="D54" s="21" t="s">
        <v>176</v>
      </c>
      <c r="E54" s="22">
        <v>0.25</v>
      </c>
      <c r="F54" s="8" t="s">
        <v>29</v>
      </c>
      <c r="G54" s="11">
        <v>16.329999999999998</v>
      </c>
      <c r="H54" s="12">
        <f t="shared" ref="H54:H55" si="13">ROUND((E54*G54),2)</f>
        <v>4.08</v>
      </c>
    </row>
    <row r="55" spans="1:8">
      <c r="A55" s="7" t="s">
        <v>173</v>
      </c>
      <c r="B55" s="28" t="s">
        <v>174</v>
      </c>
      <c r="C55" s="8">
        <v>88309</v>
      </c>
      <c r="D55" s="21" t="s">
        <v>175</v>
      </c>
      <c r="E55" s="22">
        <v>0.25</v>
      </c>
      <c r="F55" s="8" t="s">
        <v>29</v>
      </c>
      <c r="G55" s="11">
        <v>19.73</v>
      </c>
      <c r="H55" s="12">
        <f t="shared" si="13"/>
        <v>4.93</v>
      </c>
    </row>
    <row r="56" spans="1:8">
      <c r="A56" s="40"/>
      <c r="B56" s="35"/>
      <c r="C56" s="41"/>
      <c r="D56" s="36"/>
      <c r="E56" s="42"/>
      <c r="F56" s="41"/>
      <c r="G56" s="37"/>
      <c r="H56" s="38"/>
    </row>
    <row r="57" spans="1:8">
      <c r="A57" s="23"/>
      <c r="B57" s="23"/>
      <c r="C57" s="2">
        <v>12</v>
      </c>
      <c r="D57" s="39" t="s">
        <v>415</v>
      </c>
      <c r="E57" s="20">
        <v>1</v>
      </c>
      <c r="F57" s="5" t="s">
        <v>32</v>
      </c>
      <c r="G57" s="6">
        <f>SUM(H58:H60)</f>
        <v>42.25</v>
      </c>
      <c r="H57" s="6">
        <f>G57*E57</f>
        <v>42.25</v>
      </c>
    </row>
    <row r="58" spans="1:8" ht="30">
      <c r="A58" s="7" t="s">
        <v>173</v>
      </c>
      <c r="B58" s="28" t="s">
        <v>174</v>
      </c>
      <c r="C58" s="8">
        <v>37558</v>
      </c>
      <c r="D58" s="21" t="s">
        <v>427</v>
      </c>
      <c r="E58" s="22">
        <v>1</v>
      </c>
      <c r="F58" s="7" t="s">
        <v>32</v>
      </c>
      <c r="G58" s="11">
        <v>33.24</v>
      </c>
      <c r="H58" s="12">
        <f t="shared" ref="H58:H60" si="14">ROUND((E58*G58),2)</f>
        <v>33.24</v>
      </c>
    </row>
    <row r="59" spans="1:8">
      <c r="A59" s="7" t="s">
        <v>173</v>
      </c>
      <c r="B59" s="28" t="s">
        <v>174</v>
      </c>
      <c r="C59" s="8">
        <v>88316</v>
      </c>
      <c r="D59" s="21" t="s">
        <v>176</v>
      </c>
      <c r="E59" s="22">
        <v>0.25</v>
      </c>
      <c r="F59" s="8" t="s">
        <v>29</v>
      </c>
      <c r="G59" s="11">
        <v>16.329999999999998</v>
      </c>
      <c r="H59" s="12">
        <f t="shared" si="14"/>
        <v>4.08</v>
      </c>
    </row>
    <row r="60" spans="1:8">
      <c r="A60" s="7" t="s">
        <v>173</v>
      </c>
      <c r="B60" s="28" t="s">
        <v>174</v>
      </c>
      <c r="C60" s="8">
        <v>88309</v>
      </c>
      <c r="D60" s="21" t="s">
        <v>175</v>
      </c>
      <c r="E60" s="22">
        <v>0.25</v>
      </c>
      <c r="F60" s="8" t="s">
        <v>29</v>
      </c>
      <c r="G60" s="11">
        <v>19.73</v>
      </c>
      <c r="H60" s="12">
        <f t="shared" si="14"/>
        <v>4.93</v>
      </c>
    </row>
    <row r="62" spans="1:8">
      <c r="A62" s="23"/>
      <c r="B62" s="23"/>
      <c r="C62" s="2">
        <v>13</v>
      </c>
      <c r="D62" s="39" t="s">
        <v>490</v>
      </c>
      <c r="E62" s="20">
        <v>1</v>
      </c>
      <c r="F62" s="5" t="s">
        <v>32</v>
      </c>
      <c r="G62" s="6">
        <f>SUM(H63:H65)</f>
        <v>34.299999999999997</v>
      </c>
      <c r="H62" s="6">
        <f>G62*E62</f>
        <v>34.299999999999997</v>
      </c>
    </row>
    <row r="63" spans="1:8" ht="30">
      <c r="A63" s="7" t="s">
        <v>173</v>
      </c>
      <c r="B63" s="28" t="s">
        <v>174</v>
      </c>
      <c r="C63" s="8">
        <v>37559</v>
      </c>
      <c r="D63" s="21" t="s">
        <v>184</v>
      </c>
      <c r="E63" s="22">
        <v>1</v>
      </c>
      <c r="F63" s="7" t="s">
        <v>32</v>
      </c>
      <c r="G63" s="11">
        <v>25.29</v>
      </c>
      <c r="H63" s="12">
        <f>ROUND((E63*G63),2)</f>
        <v>25.29</v>
      </c>
    </row>
    <row r="64" spans="1:8">
      <c r="A64" s="7" t="s">
        <v>173</v>
      </c>
      <c r="B64" s="28" t="s">
        <v>174</v>
      </c>
      <c r="C64" s="8">
        <v>88316</v>
      </c>
      <c r="D64" s="21" t="s">
        <v>176</v>
      </c>
      <c r="E64" s="22">
        <v>0.25</v>
      </c>
      <c r="F64" s="8" t="s">
        <v>29</v>
      </c>
      <c r="G64" s="11">
        <v>16.329999999999998</v>
      </c>
      <c r="H64" s="12">
        <f t="shared" ref="H64:H65" si="15">ROUND((E64*G64),2)</f>
        <v>4.08</v>
      </c>
    </row>
    <row r="65" spans="1:8">
      <c r="A65" s="7" t="s">
        <v>173</v>
      </c>
      <c r="B65" s="28" t="s">
        <v>174</v>
      </c>
      <c r="C65" s="8">
        <v>88309</v>
      </c>
      <c r="D65" s="21" t="s">
        <v>175</v>
      </c>
      <c r="E65" s="22">
        <v>0.25</v>
      </c>
      <c r="F65" s="8" t="s">
        <v>29</v>
      </c>
      <c r="G65" s="11">
        <v>19.73</v>
      </c>
      <c r="H65" s="12">
        <f t="shared" si="15"/>
        <v>4.93</v>
      </c>
    </row>
    <row r="68" spans="1:8">
      <c r="A68" s="24" t="s">
        <v>171</v>
      </c>
      <c r="B68" s="24"/>
      <c r="C68" s="30">
        <v>14</v>
      </c>
      <c r="D68" s="31" t="s">
        <v>46</v>
      </c>
      <c r="E68" s="25">
        <v>1</v>
      </c>
      <c r="F68" s="24" t="s">
        <v>43</v>
      </c>
      <c r="G68" s="26">
        <f>SUM(H69:H70)</f>
        <v>1.63</v>
      </c>
      <c r="H68" s="27">
        <f>E68*G68</f>
        <v>1.63</v>
      </c>
    </row>
    <row r="69" spans="1:8">
      <c r="A69" s="28" t="s">
        <v>171</v>
      </c>
      <c r="B69" s="7" t="s">
        <v>174</v>
      </c>
      <c r="C69" s="32" t="s">
        <v>178</v>
      </c>
      <c r="D69" s="33" t="s">
        <v>176</v>
      </c>
      <c r="E69" s="34">
        <v>0.1</v>
      </c>
      <c r="F69" s="32" t="s">
        <v>29</v>
      </c>
      <c r="G69" s="11">
        <v>16.329999999999998</v>
      </c>
      <c r="H69" s="29">
        <f t="shared" ref="H69" si="16">ROUND((E69*G69),2)</f>
        <v>1.63</v>
      </c>
    </row>
    <row r="71" spans="1:8">
      <c r="A71" s="24" t="s">
        <v>171</v>
      </c>
      <c r="B71" s="24"/>
      <c r="C71" s="30">
        <v>15</v>
      </c>
      <c r="D71" s="31" t="s">
        <v>618</v>
      </c>
      <c r="E71" s="25">
        <v>1</v>
      </c>
      <c r="F71" s="24" t="s">
        <v>620</v>
      </c>
      <c r="G71" s="26">
        <f>SUM(H72:H73)</f>
        <v>250</v>
      </c>
      <c r="H71" s="27">
        <f>E71*G71</f>
        <v>250</v>
      </c>
    </row>
    <row r="72" spans="1:8">
      <c r="A72" s="28" t="s">
        <v>171</v>
      </c>
      <c r="B72" s="7" t="s">
        <v>172</v>
      </c>
      <c r="C72" s="32"/>
      <c r="D72" s="33" t="s">
        <v>618</v>
      </c>
      <c r="E72" s="34">
        <v>1</v>
      </c>
      <c r="F72" s="32" t="s">
        <v>620</v>
      </c>
      <c r="G72" s="11">
        <v>0</v>
      </c>
      <c r="H72" s="29">
        <v>250</v>
      </c>
    </row>
  </sheetData>
  <mergeCells count="1">
    <mergeCell ref="B3:G3"/>
  </mergeCells>
  <pageMargins left="0.51180555555555596" right="0.51180555555555596" top="0.78680555555555598" bottom="0.78680555555555598" header="0.31388888888888899" footer="0.31388888888888899"/>
  <pageSetup paperSize="9"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I331"/>
  <sheetViews>
    <sheetView topLeftCell="A19" workbookViewId="0">
      <selection activeCell="K33" sqref="K33"/>
    </sheetView>
  </sheetViews>
  <sheetFormatPr defaultColWidth="9.140625" defaultRowHeight="15"/>
  <cols>
    <col min="1" max="1" width="14.7109375" style="66" customWidth="1"/>
    <col min="2" max="2" width="30.28515625" style="66" customWidth="1"/>
    <col min="3" max="5" width="5.7109375" style="66" customWidth="1"/>
    <col min="6" max="7" width="15.7109375" style="66" hidden="1" customWidth="1"/>
    <col min="8" max="9" width="15.7109375" style="66" customWidth="1"/>
  </cols>
  <sheetData>
    <row r="6" spans="1:9">
      <c r="A6" s="67" t="str">
        <f>'PLANILHA ORÇAMENTO'!B5</f>
        <v>PROPRIETÁRIO:</v>
      </c>
      <c r="B6" s="68" t="str">
        <f>'PLANILHA ORÇAMENTO'!D5</f>
        <v>Camara  de Vereadores de São José do Norte - RS</v>
      </c>
      <c r="C6" s="69"/>
      <c r="D6" s="69"/>
      <c r="E6" s="69"/>
      <c r="F6" s="69"/>
      <c r="G6" s="69"/>
      <c r="H6" s="69"/>
      <c r="I6" s="101"/>
    </row>
    <row r="7" spans="1:9">
      <c r="A7" s="70" t="str">
        <f>'PLANILHA ORÇAMENTO'!B6</f>
        <v>OBRA:</v>
      </c>
      <c r="B7" s="71" t="str">
        <f>'PLANILHA ORÇAMENTO'!D6</f>
        <v>Construção da Camara  de Vereadores de São José do Norte</v>
      </c>
      <c r="C7" s="72"/>
      <c r="D7" s="72"/>
      <c r="E7" s="72"/>
      <c r="F7" s="72"/>
      <c r="G7" s="72"/>
      <c r="H7" s="72"/>
      <c r="I7" s="102"/>
    </row>
    <row r="8" spans="1:9">
      <c r="A8" s="73" t="str">
        <f>'PLANILHA ORÇAMENTO'!B7</f>
        <v>ENDEREÇO</v>
      </c>
      <c r="B8" s="74" t="str">
        <f>'PLANILHA ORÇAMENTO'!D7</f>
        <v>Rua General  Osório n. 575</v>
      </c>
      <c r="C8" s="75"/>
      <c r="D8" s="75"/>
      <c r="E8" s="75"/>
      <c r="F8" s="75"/>
      <c r="G8" s="75"/>
      <c r="H8" s="75"/>
      <c r="I8" s="103"/>
    </row>
    <row r="9" spans="1:9">
      <c r="A9" s="76" t="s">
        <v>123</v>
      </c>
      <c r="B9" s="564" t="s">
        <v>124</v>
      </c>
      <c r="C9" s="565"/>
      <c r="D9" s="565"/>
      <c r="E9" s="566"/>
      <c r="F9" s="567" t="s">
        <v>125</v>
      </c>
      <c r="G9" s="567"/>
      <c r="H9" s="567"/>
      <c r="I9" s="567"/>
    </row>
    <row r="10" spans="1:9">
      <c r="A10" s="493" t="s">
        <v>15</v>
      </c>
      <c r="B10" s="520" t="s">
        <v>473</v>
      </c>
      <c r="C10" s="520"/>
      <c r="D10" s="520"/>
      <c r="E10" s="521"/>
      <c r="F10" s="568" t="s">
        <v>127</v>
      </c>
      <c r="G10" s="569"/>
      <c r="H10" s="570" t="s">
        <v>128</v>
      </c>
      <c r="I10" s="571"/>
    </row>
    <row r="11" spans="1:9">
      <c r="A11" s="494"/>
      <c r="B11" s="522"/>
      <c r="C11" s="522"/>
      <c r="D11" s="522"/>
      <c r="E11" s="523"/>
      <c r="F11" s="77" t="s">
        <v>129</v>
      </c>
      <c r="G11" s="78" t="s">
        <v>130</v>
      </c>
      <c r="H11" s="79" t="s">
        <v>129</v>
      </c>
      <c r="I11" s="104" t="s">
        <v>130</v>
      </c>
    </row>
    <row r="12" spans="1:9">
      <c r="A12" s="305"/>
      <c r="B12" s="539"/>
      <c r="C12" s="540"/>
      <c r="D12" s="540"/>
      <c r="E12" s="541"/>
      <c r="F12" s="302"/>
      <c r="G12" s="302"/>
      <c r="H12" s="305"/>
      <c r="I12" s="305"/>
    </row>
    <row r="13" spans="1:9">
      <c r="A13" s="561" t="s">
        <v>131</v>
      </c>
      <c r="B13" s="562"/>
      <c r="C13" s="562"/>
      <c r="D13" s="562"/>
      <c r="E13" s="562"/>
      <c r="F13" s="562"/>
      <c r="G13" s="562"/>
      <c r="H13" s="562"/>
      <c r="I13" s="563"/>
    </row>
    <row r="14" spans="1:9">
      <c r="A14" s="82"/>
      <c r="B14" s="539"/>
      <c r="C14" s="540"/>
      <c r="D14" s="540"/>
      <c r="E14" s="541"/>
      <c r="F14" s="302"/>
      <c r="G14" s="302"/>
      <c r="H14" s="82"/>
      <c r="I14" s="82"/>
    </row>
    <row r="15" spans="1:9">
      <c r="A15" s="83"/>
      <c r="B15" s="556" t="s">
        <v>132</v>
      </c>
      <c r="C15" s="556"/>
      <c r="D15" s="556"/>
      <c r="E15" s="556"/>
      <c r="F15" s="85">
        <v>9.7699999999999995E-2</v>
      </c>
      <c r="G15" s="86">
        <v>9.7699999999999995E-2</v>
      </c>
      <c r="H15" s="85">
        <v>9.0700000000000003E-2</v>
      </c>
      <c r="I15" s="86">
        <v>9.0700000000000003E-2</v>
      </c>
    </row>
    <row r="16" spans="1:9">
      <c r="A16" s="303" t="s">
        <v>133</v>
      </c>
      <c r="B16" s="550" t="s">
        <v>134</v>
      </c>
      <c r="C16" s="550"/>
      <c r="D16" s="550"/>
      <c r="E16" s="550"/>
      <c r="F16" s="87">
        <v>2.8750000000000001E-2</v>
      </c>
      <c r="G16" s="88">
        <v>2.8750000000000001E-2</v>
      </c>
      <c r="H16" s="87">
        <v>0.04</v>
      </c>
      <c r="I16" s="88">
        <v>0.04</v>
      </c>
    </row>
    <row r="17" spans="1:9">
      <c r="A17" s="303" t="s">
        <v>135</v>
      </c>
      <c r="B17" s="550" t="s">
        <v>472</v>
      </c>
      <c r="C17" s="550"/>
      <c r="D17" s="550"/>
      <c r="E17" s="550"/>
      <c r="F17" s="87">
        <v>4.8250000000000001E-2</v>
      </c>
      <c r="G17" s="88">
        <v>4.8250000000000001E-2</v>
      </c>
      <c r="H17" s="87">
        <v>0.03</v>
      </c>
      <c r="I17" s="88">
        <v>0.03</v>
      </c>
    </row>
    <row r="18" spans="1:9">
      <c r="A18" s="303" t="s">
        <v>137</v>
      </c>
      <c r="B18" s="550" t="s">
        <v>138</v>
      </c>
      <c r="C18" s="550"/>
      <c r="D18" s="550"/>
      <c r="E18" s="550"/>
      <c r="F18" s="87">
        <v>1.0699999999999999E-2</v>
      </c>
      <c r="G18" s="88">
        <v>1.0699999999999999E-2</v>
      </c>
      <c r="H18" s="87">
        <v>1.0699999999999999E-2</v>
      </c>
      <c r="I18" s="88">
        <v>0.01</v>
      </c>
    </row>
    <row r="19" spans="1:9">
      <c r="A19" s="303" t="s">
        <v>139</v>
      </c>
      <c r="B19" s="550" t="s">
        <v>140</v>
      </c>
      <c r="C19" s="550"/>
      <c r="D19" s="550"/>
      <c r="E19" s="550"/>
      <c r="F19" s="87">
        <v>0.01</v>
      </c>
      <c r="G19" s="88">
        <v>0.01</v>
      </c>
      <c r="H19" s="87">
        <v>0.01</v>
      </c>
      <c r="I19" s="88">
        <v>0.01</v>
      </c>
    </row>
    <row r="20" spans="1:9">
      <c r="A20" s="89"/>
      <c r="B20" s="558"/>
      <c r="C20" s="559"/>
      <c r="D20" s="559"/>
      <c r="E20" s="560"/>
      <c r="F20" s="89"/>
      <c r="G20" s="89"/>
      <c r="H20" s="89"/>
      <c r="I20" s="89"/>
    </row>
    <row r="21" spans="1:9">
      <c r="A21" s="561" t="s">
        <v>141</v>
      </c>
      <c r="B21" s="562"/>
      <c r="C21" s="562"/>
      <c r="D21" s="562"/>
      <c r="E21" s="562"/>
      <c r="F21" s="562"/>
      <c r="G21" s="562"/>
      <c r="H21" s="562"/>
      <c r="I21" s="563"/>
    </row>
    <row r="22" spans="1:9">
      <c r="A22" s="82"/>
      <c r="B22" s="539"/>
      <c r="C22" s="540"/>
      <c r="D22" s="540"/>
      <c r="E22" s="541"/>
      <c r="F22" s="302"/>
      <c r="G22" s="302"/>
      <c r="H22" s="82"/>
      <c r="I22" s="82"/>
    </row>
    <row r="23" spans="1:9">
      <c r="A23" s="83" t="s">
        <v>142</v>
      </c>
      <c r="B23" s="556" t="s">
        <v>143</v>
      </c>
      <c r="C23" s="556"/>
      <c r="D23" s="556"/>
      <c r="E23" s="556"/>
      <c r="F23" s="85">
        <v>3.6499999999999998E-2</v>
      </c>
      <c r="G23" s="90">
        <v>3.6499999999999998E-2</v>
      </c>
      <c r="H23" s="85">
        <v>8.6499999999999994E-2</v>
      </c>
      <c r="I23" s="90">
        <v>6.6500000000000004E-2</v>
      </c>
    </row>
    <row r="24" spans="1:9">
      <c r="A24" s="303" t="s">
        <v>144</v>
      </c>
      <c r="B24" s="557" t="s">
        <v>145</v>
      </c>
      <c r="C24" s="557"/>
      <c r="D24" s="557"/>
      <c r="E24" s="557"/>
      <c r="F24" s="91">
        <v>6.4999999999999997E-3</v>
      </c>
      <c r="G24" s="88">
        <v>6.4999999999999997E-3</v>
      </c>
      <c r="H24" s="91">
        <v>6.4999999999999997E-3</v>
      </c>
      <c r="I24" s="88">
        <v>6.4999999999999997E-3</v>
      </c>
    </row>
    <row r="25" spans="1:9">
      <c r="A25" s="303" t="s">
        <v>146</v>
      </c>
      <c r="B25" s="550" t="s">
        <v>147</v>
      </c>
      <c r="C25" s="550"/>
      <c r="D25" s="550"/>
      <c r="E25" s="550"/>
      <c r="F25" s="91">
        <v>0.03</v>
      </c>
      <c r="G25" s="88">
        <v>0.03</v>
      </c>
      <c r="H25" s="91">
        <v>0.03</v>
      </c>
      <c r="I25" s="88">
        <v>0.03</v>
      </c>
    </row>
    <row r="26" spans="1:9">
      <c r="A26" s="303" t="s">
        <v>148</v>
      </c>
      <c r="B26" s="550" t="s">
        <v>149</v>
      </c>
      <c r="C26" s="550"/>
      <c r="D26" s="550"/>
      <c r="E26" s="550"/>
      <c r="F26" s="91">
        <v>0</v>
      </c>
      <c r="G26" s="88">
        <v>0</v>
      </c>
      <c r="H26" s="91">
        <v>0.03</v>
      </c>
      <c r="I26" s="88">
        <v>0.03</v>
      </c>
    </row>
    <row r="27" spans="1:9">
      <c r="A27" s="303" t="s">
        <v>150</v>
      </c>
      <c r="B27" s="550" t="s">
        <v>57</v>
      </c>
      <c r="C27" s="550"/>
      <c r="D27" s="550"/>
      <c r="E27" s="550"/>
      <c r="F27" s="91">
        <v>0</v>
      </c>
      <c r="G27" s="88">
        <v>0</v>
      </c>
      <c r="H27" s="91"/>
      <c r="I27" s="88"/>
    </row>
    <row r="28" spans="1:9">
      <c r="A28" s="64"/>
      <c r="B28" s="64"/>
      <c r="C28" s="64"/>
      <c r="D28" s="64"/>
      <c r="E28" s="64"/>
      <c r="F28" s="64"/>
      <c r="G28" s="64"/>
      <c r="H28" s="64"/>
      <c r="I28" s="64"/>
    </row>
    <row r="29" spans="1:9">
      <c r="A29" s="514" t="s">
        <v>151</v>
      </c>
      <c r="B29" s="515"/>
      <c r="C29" s="515"/>
      <c r="D29" s="515"/>
      <c r="E29" s="515"/>
      <c r="F29" s="515"/>
      <c r="G29" s="515"/>
      <c r="H29" s="515"/>
      <c r="I29" s="516"/>
    </row>
    <row r="30" spans="1:9">
      <c r="A30" s="517"/>
      <c r="B30" s="518"/>
      <c r="C30" s="518"/>
      <c r="D30" s="518"/>
      <c r="E30" s="518"/>
      <c r="F30" s="518"/>
      <c r="G30" s="518"/>
      <c r="H30" s="518"/>
      <c r="I30" s="519"/>
    </row>
    <row r="31" spans="1:9">
      <c r="A31" s="83"/>
      <c r="B31" s="539"/>
      <c r="C31" s="540"/>
      <c r="D31" s="540"/>
      <c r="E31" s="541"/>
      <c r="F31" s="302"/>
      <c r="G31" s="302"/>
      <c r="H31" s="92"/>
      <c r="I31" s="83"/>
    </row>
    <row r="32" spans="1:9">
      <c r="A32" s="93" t="s">
        <v>152</v>
      </c>
      <c r="B32" s="94"/>
      <c r="C32" s="95"/>
      <c r="D32" s="95"/>
      <c r="E32" s="96"/>
      <c r="F32" s="551" t="s">
        <v>153</v>
      </c>
      <c r="G32" s="551"/>
      <c r="H32" s="552" t="s">
        <v>153</v>
      </c>
      <c r="I32" s="552"/>
    </row>
    <row r="33" spans="1:9">
      <c r="A33" s="495" t="s">
        <v>154</v>
      </c>
      <c r="B33" s="97" t="s">
        <v>155</v>
      </c>
      <c r="C33" s="497" t="s">
        <v>156</v>
      </c>
      <c r="D33" s="508" t="s">
        <v>157</v>
      </c>
      <c r="E33" s="509"/>
      <c r="F33" s="512">
        <v>0.14218941061234999</v>
      </c>
      <c r="G33" s="500"/>
      <c r="H33" s="513">
        <f>SUM(((1+I16+I18)*(1+I19)*(1+I17))/(1-I23))-1</f>
        <v>0.17012854847348691</v>
      </c>
      <c r="I33" s="501"/>
    </row>
    <row r="34" spans="1:9">
      <c r="A34" s="496"/>
      <c r="B34" s="98" t="s">
        <v>158</v>
      </c>
      <c r="C34" s="498"/>
      <c r="D34" s="510"/>
      <c r="E34" s="511"/>
      <c r="F34" s="512"/>
      <c r="G34" s="500"/>
      <c r="H34" s="513"/>
      <c r="I34" s="501"/>
    </row>
    <row r="35" spans="1:9">
      <c r="A35" s="99"/>
      <c r="B35" s="553"/>
      <c r="C35" s="554"/>
      <c r="D35" s="554"/>
      <c r="E35" s="555"/>
      <c r="F35" s="304"/>
      <c r="G35" s="304"/>
      <c r="H35" s="305"/>
      <c r="I35" s="305"/>
    </row>
    <row r="36" spans="1:9">
      <c r="A36" s="502" t="s">
        <v>159</v>
      </c>
      <c r="B36" s="503"/>
      <c r="C36" s="503" t="s">
        <v>160</v>
      </c>
      <c r="D36" s="503"/>
      <c r="E36" s="506"/>
      <c r="F36" s="500">
        <v>0.14218941061234999</v>
      </c>
      <c r="G36" s="500"/>
      <c r="H36" s="501">
        <f>H33</f>
        <v>0.17012854847348691</v>
      </c>
      <c r="I36" s="501"/>
    </row>
    <row r="37" spans="1:9">
      <c r="A37" s="504"/>
      <c r="B37" s="505"/>
      <c r="C37" s="505"/>
      <c r="D37" s="505"/>
      <c r="E37" s="507"/>
      <c r="F37" s="500"/>
      <c r="G37" s="500"/>
      <c r="H37" s="501"/>
      <c r="I37" s="501"/>
    </row>
    <row r="38" spans="1:9">
      <c r="A38" s="305"/>
      <c r="B38" s="539"/>
      <c r="C38" s="540"/>
      <c r="D38" s="540"/>
      <c r="E38" s="541"/>
      <c r="F38" s="302"/>
      <c r="G38" s="302"/>
      <c r="H38" s="305"/>
      <c r="I38" s="305"/>
    </row>
    <row r="39" spans="1:9">
      <c r="A39" s="542"/>
      <c r="B39" s="543"/>
      <c r="C39" s="543"/>
      <c r="D39" s="543"/>
      <c r="E39" s="543"/>
      <c r="F39" s="543"/>
      <c r="G39" s="543"/>
      <c r="H39" s="543"/>
      <c r="I39" s="544"/>
    </row>
    <row r="40" spans="1:9">
      <c r="A40" s="545"/>
      <c r="B40" s="545"/>
      <c r="C40" s="545"/>
      <c r="D40" s="545"/>
      <c r="E40" s="545"/>
      <c r="F40" s="545"/>
      <c r="G40" s="545"/>
      <c r="H40" s="545"/>
      <c r="I40" s="545"/>
    </row>
    <row r="41" spans="1:9">
      <c r="A41" s="546" t="s">
        <v>161</v>
      </c>
      <c r="B41" s="547"/>
      <c r="C41" s="547"/>
      <c r="D41" s="548"/>
      <c r="E41" s="549" t="s">
        <v>162</v>
      </c>
      <c r="F41" s="549"/>
      <c r="G41" s="549"/>
      <c r="H41" s="549"/>
      <c r="I41" s="549"/>
    </row>
    <row r="42" spans="1:9">
      <c r="A42" s="524"/>
      <c r="B42" s="525"/>
      <c r="C42" s="525"/>
      <c r="D42" s="526"/>
      <c r="E42" s="524">
        <v>44470</v>
      </c>
      <c r="F42" s="525"/>
      <c r="G42" s="525"/>
      <c r="H42" s="525"/>
      <c r="I42" s="526"/>
    </row>
    <row r="43" spans="1:9">
      <c r="A43" s="533" t="s">
        <v>163</v>
      </c>
      <c r="B43" s="534"/>
      <c r="C43" s="534"/>
      <c r="D43" s="535"/>
      <c r="E43" s="527"/>
      <c r="F43" s="528"/>
      <c r="G43" s="528"/>
      <c r="H43" s="528"/>
      <c r="I43" s="529"/>
    </row>
    <row r="44" spans="1:9">
      <c r="A44" s="533" t="s">
        <v>8</v>
      </c>
      <c r="B44" s="534"/>
      <c r="C44" s="534"/>
      <c r="D44" s="535"/>
      <c r="E44" s="527"/>
      <c r="F44" s="528"/>
      <c r="G44" s="528"/>
      <c r="H44" s="528"/>
      <c r="I44" s="529"/>
    </row>
    <row r="45" spans="1:9">
      <c r="A45" s="536" t="s">
        <v>51</v>
      </c>
      <c r="B45" s="537"/>
      <c r="C45" s="537"/>
      <c r="D45" s="538"/>
      <c r="E45" s="530"/>
      <c r="F45" s="531"/>
      <c r="G45" s="531"/>
      <c r="H45" s="531"/>
      <c r="I45" s="532"/>
    </row>
    <row r="49" spans="1:9">
      <c r="A49" s="492" t="s">
        <v>471</v>
      </c>
      <c r="B49" s="492"/>
      <c r="C49" s="492"/>
      <c r="D49" s="492"/>
      <c r="E49" s="492"/>
      <c r="F49" s="492"/>
      <c r="G49" s="492"/>
      <c r="H49" s="492"/>
      <c r="I49" s="492"/>
    </row>
    <row r="50" spans="1:9">
      <c r="A50" s="492" t="s">
        <v>164</v>
      </c>
      <c r="B50" s="492"/>
      <c r="C50" s="492"/>
      <c r="D50" s="492"/>
      <c r="E50" s="492"/>
      <c r="F50" s="492"/>
      <c r="G50" s="492"/>
      <c r="H50" s="492"/>
      <c r="I50" s="492"/>
    </row>
    <row r="51" spans="1:9">
      <c r="A51" s="499" t="s">
        <v>165</v>
      </c>
      <c r="B51" s="499"/>
      <c r="C51" s="499"/>
      <c r="D51" s="499"/>
      <c r="E51" s="499"/>
      <c r="F51" s="499"/>
      <c r="G51" s="499"/>
      <c r="H51" s="499"/>
      <c r="I51" s="499"/>
    </row>
    <row r="52" spans="1:9">
      <c r="A52" s="499"/>
      <c r="B52" s="499"/>
      <c r="C52" s="499"/>
      <c r="D52" s="499"/>
      <c r="E52" s="499"/>
      <c r="F52" s="499"/>
      <c r="G52" s="499"/>
      <c r="H52" s="499"/>
      <c r="I52" s="499"/>
    </row>
    <row r="53" spans="1:9">
      <c r="A53" s="499"/>
      <c r="B53" s="499"/>
      <c r="C53" s="499"/>
      <c r="D53" s="499"/>
      <c r="E53" s="499"/>
      <c r="F53" s="499"/>
      <c r="G53" s="499"/>
      <c r="H53" s="499"/>
      <c r="I53" s="499"/>
    </row>
    <row r="54" spans="1:9">
      <c r="A54" s="499"/>
      <c r="B54" s="499"/>
      <c r="C54" s="499"/>
      <c r="D54" s="499"/>
      <c r="E54" s="499"/>
      <c r="F54" s="499"/>
      <c r="G54" s="499"/>
      <c r="H54" s="499"/>
      <c r="I54" s="499"/>
    </row>
    <row r="331" spans="8:8">
      <c r="H331" s="66" t="s">
        <v>122</v>
      </c>
    </row>
  </sheetData>
  <mergeCells count="50">
    <mergeCell ref="A49:I49"/>
    <mergeCell ref="A50:I50"/>
    <mergeCell ref="A51:I54"/>
    <mergeCell ref="A39:I39"/>
    <mergeCell ref="A40:I40"/>
    <mergeCell ref="A41:D41"/>
    <mergeCell ref="E41:I41"/>
    <mergeCell ref="A42:D42"/>
    <mergeCell ref="E42:I45"/>
    <mergeCell ref="A43:D43"/>
    <mergeCell ref="A44:D44"/>
    <mergeCell ref="A45:D45"/>
    <mergeCell ref="B38:E38"/>
    <mergeCell ref="F32:G32"/>
    <mergeCell ref="H32:I32"/>
    <mergeCell ref="A33:A34"/>
    <mergeCell ref="C33:C34"/>
    <mergeCell ref="D33:E34"/>
    <mergeCell ref="F33:G34"/>
    <mergeCell ref="H33:I34"/>
    <mergeCell ref="B35:E35"/>
    <mergeCell ref="A36:B37"/>
    <mergeCell ref="C36:E37"/>
    <mergeCell ref="F36:G37"/>
    <mergeCell ref="H36:I37"/>
    <mergeCell ref="B31:E31"/>
    <mergeCell ref="B18:E18"/>
    <mergeCell ref="B19:E19"/>
    <mergeCell ref="B20:E20"/>
    <mergeCell ref="A21:I21"/>
    <mergeCell ref="B22:E22"/>
    <mergeCell ref="B23:E23"/>
    <mergeCell ref="B24:E24"/>
    <mergeCell ref="B25:E25"/>
    <mergeCell ref="B26:E26"/>
    <mergeCell ref="B27:E27"/>
    <mergeCell ref="A29:I30"/>
    <mergeCell ref="B17:E17"/>
    <mergeCell ref="B9:E9"/>
    <mergeCell ref="F9:G9"/>
    <mergeCell ref="H9:I9"/>
    <mergeCell ref="A10:A11"/>
    <mergeCell ref="B10:E11"/>
    <mergeCell ref="F10:G10"/>
    <mergeCell ref="H10:I10"/>
    <mergeCell ref="B12:E12"/>
    <mergeCell ref="A13:I13"/>
    <mergeCell ref="B14:E14"/>
    <mergeCell ref="B15:E15"/>
    <mergeCell ref="B16:E16"/>
  </mergeCells>
  <dataValidations count="1">
    <dataValidation type="list" allowBlank="1" showInputMessage="1" showErrorMessage="1" sqref="C36:E37" xr:uid="{609C5DF2-7BF0-46FC-9345-34FE526156DF}">
      <formula1>#REF!</formula1>
    </dataValidation>
  </dataValidations>
  <pageMargins left="0.75" right="0.75" top="1" bottom="1" header="0.51180555555555596" footer="0.51180555555555596"/>
  <drawing r:id="rId1"/>
  <legacyDrawing r:id="rId2"/>
  <oleObjects>
    <mc:AlternateContent xmlns:mc="http://schemas.openxmlformats.org/markup-compatibility/2006">
      <mc:Choice Requires="x14">
        <oleObject progId="Paint.Picture" shapeId="12289" r:id="rId3">
          <objectPr defaultSize="0" autoPict="0" r:id="rId4">
            <anchor moveWithCells="1">
              <from>
                <xdr:col>7</xdr:col>
                <xdr:colOff>800100</xdr:colOff>
                <xdr:row>5</xdr:row>
                <xdr:rowOff>38100</xdr:rowOff>
              </from>
              <to>
                <xdr:col>8</xdr:col>
                <xdr:colOff>285750</xdr:colOff>
                <xdr:row>7</xdr:row>
                <xdr:rowOff>171450</xdr:rowOff>
              </to>
            </anchor>
          </objectPr>
        </oleObject>
      </mc:Choice>
      <mc:Fallback>
        <oleObject progId="Paint.Picture" shapeId="1228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CRONOG.FÍSICO-FINANCEIRO</vt:lpstr>
      <vt:lpstr>PLANILHA ORÇAMENTO</vt:lpstr>
      <vt:lpstr>ENCARGOS SOCIAIS</vt:lpstr>
      <vt:lpstr>BDI</vt:lpstr>
      <vt:lpstr>DECLARAÇÃO</vt:lpstr>
      <vt:lpstr>COMPOSIÇÕES </vt:lpstr>
      <vt:lpstr>BDI EQUIPAMENTO</vt:lpstr>
      <vt:lpstr>BDI!Area_de_impressao</vt:lpstr>
      <vt:lpstr>'CRONOG.FÍSICO-FINANCEIRO'!Area_de_impressao</vt:lpstr>
      <vt:lpstr>DECLARAÇÃO!Area_de_impressao</vt:lpstr>
      <vt:lpstr>'ENCARGOS SOCIAIS'!Area_de_impressao</vt:lpstr>
      <vt:lpstr>'PLANILHA ORÇAMENTO'!Area_de_impressao</vt:lpstr>
      <vt:lpstr>'PLANILHA ORÇAMENTO'!Titulos_de_impressao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Usuário do Windows</cp:lastModifiedBy>
  <cp:lastPrinted>2021-10-26T13:46:46Z</cp:lastPrinted>
  <dcterms:created xsi:type="dcterms:W3CDTF">2013-09-24T11:57:00Z</dcterms:created>
  <dcterms:modified xsi:type="dcterms:W3CDTF">2021-11-02T21:09:25Z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1046-10.2.0.6051</vt:lpwstr>
  </property>
</Properties>
</file>